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300" windowWidth="19170" windowHeight="6300" activeTab="0"/>
  </bookViews>
  <sheets>
    <sheet name="TAB I" sheetId="1" r:id="rId1"/>
    <sheet name="TAB II." sheetId="2" r:id="rId2"/>
    <sheet name="TAB III" sheetId="3" r:id="rId3"/>
    <sheet name="TAB IV" sheetId="4" r:id="rId4"/>
    <sheet name="TURNIKET" sheetId="5" state="hidden" r:id="rId5"/>
    <sheet name="Poznámky" sheetId="6" state="hidden" r:id="rId6"/>
    <sheet name="Pomocný" sheetId="7" state="hidden" r:id="rId7"/>
    <sheet name="Vysvětlivky" sheetId="8" state="hidden" r:id="rId8"/>
    <sheet name="List1" sheetId="9" state="hidden" r:id="rId9"/>
  </sheets>
  <definedNames>
    <definedName name="_xlnm.Print_Area" localSheetId="5">'Poznámky'!$A$3:$D$37</definedName>
    <definedName name="_xlnm.Print_Area" localSheetId="0">'TAB I'!$A$1:$M$30</definedName>
    <definedName name="_xlnm.Print_Area" localSheetId="1">'TAB II.'!$A$1:$O$37</definedName>
    <definedName name="_xlnm.Print_Area" localSheetId="2">'TAB III'!$A$1:$L$76</definedName>
    <definedName name="_xlnm.Print_Area" localSheetId="3">'TAB IV'!$A$1:$N$78</definedName>
  </definedNames>
  <calcPr fullCalcOnLoad="1"/>
</workbook>
</file>

<file path=xl/sharedStrings.xml><?xml version="1.0" encoding="utf-8"?>
<sst xmlns="http://schemas.openxmlformats.org/spreadsheetml/2006/main" count="618" uniqueCount="299">
  <si>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</si>
  <si>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</si>
  <si>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</si>
  <si>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</si>
  <si>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</si>
  <si>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</si>
  <si>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</si>
  <si>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</si>
  <si>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</si>
  <si>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%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</si>
  <si>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</si>
  <si>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</si>
  <si>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</si>
  <si>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</si>
  <si>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</si>
  <si>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</si>
  <si>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</si>
  <si>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</si>
  <si>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</si>
  <si>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</si>
  <si>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</si>
  <si>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</si>
  <si>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IC</t>
  </si>
  <si>
    <t>IS CMTF</t>
  </si>
  <si>
    <t xml:space="preserve">IS FTK </t>
  </si>
  <si>
    <t>IS PF</t>
  </si>
  <si>
    <t>IS PřF</t>
  </si>
  <si>
    <t>Počet zaregistrovaných čtenářů - podle fakult</t>
  </si>
  <si>
    <t>TUZEMSKÉ</t>
  </si>
  <si>
    <t>ZAHRANIČNÍ</t>
  </si>
  <si>
    <t>VAZBA</t>
  </si>
  <si>
    <t>OSTATNÍ</t>
  </si>
  <si>
    <t>ÚBYTKY</t>
  </si>
  <si>
    <t>TUZEMSKÉ - POČET TITULŮ</t>
  </si>
  <si>
    <t>ZAHRANIČNÍ - POČET TITULŮ</t>
  </si>
  <si>
    <t>CELKEM - POČET SVAZKŮ</t>
  </si>
  <si>
    <t>CELKEM -                          POČET TITULŮ</t>
  </si>
  <si>
    <t>POČET STUDOVEN</t>
  </si>
  <si>
    <t>POČET XEROKOPIÍ</t>
  </si>
  <si>
    <t>POČET STUD.</t>
  </si>
  <si>
    <t>PdF-stud.</t>
  </si>
  <si>
    <t>AV  MATER.</t>
  </si>
  <si>
    <t>PRACOVIŠTĚ</t>
  </si>
  <si>
    <t>IS FTK</t>
  </si>
  <si>
    <t>VYŠŠÍ STŘEDNÍ ŠKOLA</t>
  </si>
  <si>
    <t>POČET AKCÍ</t>
  </si>
  <si>
    <t xml:space="preserve">ÚČAST </t>
  </si>
  <si>
    <t>IS FF</t>
  </si>
  <si>
    <t>Tištěné materiály</t>
  </si>
  <si>
    <t>FAKULTY +</t>
  </si>
  <si>
    <t xml:space="preserve">Informační  materiály </t>
  </si>
  <si>
    <t>FAKULTY A PRACOVIŠTĚ KUP</t>
  </si>
  <si>
    <t>*FF</t>
  </si>
  <si>
    <t>**PdF-stud.</t>
  </si>
  <si>
    <t>UP</t>
  </si>
  <si>
    <t>EXTERNÍ</t>
  </si>
  <si>
    <t>POČET</t>
  </si>
  <si>
    <t>POČET MÍST VE STUDOVNÁCH</t>
  </si>
  <si>
    <t>OSOBNÍ POČÍTAČE</t>
  </si>
  <si>
    <t>SERVERY</t>
  </si>
  <si>
    <t>FAKULTA</t>
  </si>
  <si>
    <t>NETIŠTĚNÉ MATERIÁLY CELKEM</t>
  </si>
  <si>
    <r>
      <t xml:space="preserve">VYSOKÁ ŠKOLA               </t>
    </r>
    <r>
      <rPr>
        <sz val="6"/>
        <rFont val="Arial CE"/>
        <family val="2"/>
      </rPr>
      <t>KNIHOVNÍK                NEKNIHOVNÍK</t>
    </r>
  </si>
  <si>
    <r>
      <t xml:space="preserve">STŘEDNÍ ŠKOLA            </t>
    </r>
    <r>
      <rPr>
        <sz val="6"/>
        <rFont val="Arial CE"/>
        <family val="2"/>
      </rPr>
      <t>KNIHOVNÍK            NEKNIHOVNÍK</t>
    </r>
  </si>
  <si>
    <t>UČEBNÍ OBOR</t>
  </si>
  <si>
    <t>KOPÍRKY (vlastnictví)</t>
  </si>
  <si>
    <t>Vzdělávací a výchovné akce</t>
  </si>
  <si>
    <t>Výpočetní technika</t>
  </si>
  <si>
    <t>FAKULTY CELKEM</t>
  </si>
  <si>
    <t>Tab. II</t>
  </si>
  <si>
    <t>BC</t>
  </si>
  <si>
    <t>IS PdF</t>
  </si>
  <si>
    <t>PŘÍRŮSTKY</t>
  </si>
  <si>
    <t xml:space="preserve">**NÁKUP            </t>
  </si>
  <si>
    <t>ÚK+IS+BC CELKEM</t>
  </si>
  <si>
    <t>FAKULTY+ÚK+       Britské centrum</t>
  </si>
  <si>
    <t>MONOGRAFIE (v KČ)</t>
  </si>
  <si>
    <t xml:space="preserve">                ČASOPISY (v KČ)</t>
  </si>
  <si>
    <t>DAR+GRANTY</t>
  </si>
  <si>
    <t xml:space="preserve">Počet studentů na fakultách </t>
  </si>
  <si>
    <t>nevyplňovat</t>
  </si>
  <si>
    <t>POČET EXKURZÍ</t>
  </si>
  <si>
    <t>Tabulka II a)</t>
  </si>
  <si>
    <t>Tabulka II b)</t>
  </si>
  <si>
    <t>Netištěné materiály</t>
  </si>
  <si>
    <t>Tabulka III a)</t>
  </si>
  <si>
    <t>ČASOPISY TRVALE UCHOVÁVANÉ v  ÚK, IS a BC</t>
  </si>
  <si>
    <t>Tabulka III b)</t>
  </si>
  <si>
    <t>periodická literatura</t>
  </si>
  <si>
    <t xml:space="preserve">POČET REŠERŠÍ </t>
  </si>
  <si>
    <t>SDI   PROFILY</t>
  </si>
  <si>
    <t>MMVS</t>
  </si>
  <si>
    <t>Služby</t>
  </si>
  <si>
    <t>Počet zaregistrovaných čtenářů</t>
  </si>
  <si>
    <t>Tabulka IV a)</t>
  </si>
  <si>
    <t>Tabulka IV b)</t>
  </si>
  <si>
    <t>Tabulka IV c)</t>
  </si>
  <si>
    <t>Tabulka IV d)</t>
  </si>
  <si>
    <t>I a)</t>
  </si>
  <si>
    <t>I c)</t>
  </si>
  <si>
    <t>Tabulka I b)</t>
  </si>
  <si>
    <t>Tabulka I c)</t>
  </si>
  <si>
    <t>II a)  Tištěné materiály - placeno z rozpočtu fakult * (v Kč)</t>
  </si>
  <si>
    <t xml:space="preserve">II b)  netištěné materiály </t>
  </si>
  <si>
    <t>IV a)</t>
  </si>
  <si>
    <t>IV b)</t>
  </si>
  <si>
    <t>IV c)</t>
  </si>
  <si>
    <t>** Časopisy zakoupené pro PdF jsou umístěny převážně na katedrách PdF</t>
  </si>
  <si>
    <t xml:space="preserve">             </t>
  </si>
  <si>
    <t>VYTVOŘENÉ KNIHOVNOU</t>
  </si>
  <si>
    <t>LOKÁLNĚ INSTALOVANÉ</t>
  </si>
  <si>
    <t>Tabulka III c)</t>
  </si>
  <si>
    <r>
      <t xml:space="preserve">netištěné informační materiály </t>
    </r>
    <r>
      <rPr>
        <b/>
        <sz val="10"/>
        <rFont val="Arial CE"/>
        <family val="2"/>
      </rPr>
      <t>(počet titulů)</t>
    </r>
  </si>
  <si>
    <t>DATABÁZE:</t>
  </si>
  <si>
    <t xml:space="preserve">DATABÁZE </t>
  </si>
  <si>
    <t>VÝMĚNA + DAR + GRANTY</t>
  </si>
  <si>
    <t xml:space="preserve">CELKEM - POČET TITULŮ </t>
  </si>
  <si>
    <t>**</t>
  </si>
  <si>
    <t>Poznámka pod Tab. II a)</t>
  </si>
  <si>
    <t>Tabulka I a)</t>
  </si>
  <si>
    <t>Tabulka I d)</t>
  </si>
  <si>
    <t>Personální obsazení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</si>
  <si>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</si>
  <si>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</si>
  <si>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</si>
  <si>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</si>
  <si>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</si>
  <si>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</si>
  <si>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</si>
  <si>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Bakalář</t>
  </si>
  <si>
    <t>čtenářů</t>
  </si>
  <si>
    <t xml:space="preserve">                   FAKULTA</t>
  </si>
  <si>
    <t>PRŮMĚR VÝPŮJČEK NA ČTENÁŘE</t>
  </si>
  <si>
    <t>RUP</t>
  </si>
  <si>
    <t>Tabulka IV e)</t>
  </si>
  <si>
    <t>POŽADAVKY JINÝCH KNIHOVEN</t>
  </si>
  <si>
    <t>POŽADAVKY NA JINÉ KNIHOVNY</t>
  </si>
  <si>
    <t>Z</t>
  </si>
  <si>
    <t>Ostatní</t>
  </si>
  <si>
    <t xml:space="preserve">TUZEMSKÉ - POČET OBJEDNANÝCH TITULŮ  </t>
  </si>
  <si>
    <t xml:space="preserve">ZAHRANIČNÍ - POČET OBJEDNANÝCH TITULŮ  </t>
  </si>
  <si>
    <t>* Pokud je kopírka ve vlastnictví fakulty, zisk z reprografických služeb se odvání příslušné fakultě.</t>
  </si>
  <si>
    <t>*  Dokumenty získané nákupem, které prošly akvizicí KUP + náklady na výměnu</t>
  </si>
  <si>
    <t>*  Časopisy zakoupené pro FF jsou ve studovně ÚK</t>
  </si>
  <si>
    <t>Fond Knihovny UP je tvořen fondem Ústřední knihovny,</t>
  </si>
  <si>
    <r>
      <t xml:space="preserve">Všechny přírůstky fondu získané </t>
    </r>
    <r>
      <rPr>
        <sz val="10"/>
        <rFont val="Arial CE"/>
        <family val="2"/>
      </rPr>
      <t>nákupem nebo výměnou</t>
    </r>
  </si>
  <si>
    <t>informačních středisek a  Britského centra</t>
  </si>
  <si>
    <t>pro IS a ÚK jsou zpracovány v ÚK (viz Tab II a)</t>
  </si>
  <si>
    <t>*</t>
  </si>
  <si>
    <t>***</t>
  </si>
  <si>
    <t>Počet prodloužení</t>
  </si>
  <si>
    <t>za KUP uvádí dr. Slezáková</t>
  </si>
  <si>
    <r>
      <t>se vzdáleným přístupem</t>
    </r>
    <r>
      <rPr>
        <b/>
        <sz val="10"/>
        <rFont val="Arial CE"/>
        <family val="2"/>
      </rPr>
      <t xml:space="preserve"> </t>
    </r>
  </si>
  <si>
    <t>FF-nedrl.</t>
  </si>
  <si>
    <t>FF-rakous.</t>
  </si>
  <si>
    <t xml:space="preserve">započítáno i 3.403 AV dokumentů.  Důsledkem toho byly </t>
  </si>
  <si>
    <t>POČET PRODLOUŽ.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</si>
  <si>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</si>
  <si>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</si>
  <si>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</si>
  <si>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</si>
  <si>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</si>
  <si>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</si>
  <si>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</si>
  <si>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</si>
  <si>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</si>
  <si>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</si>
  <si>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</si>
  <si>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</si>
  <si>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PRŮCHODY TURNIKETEM V ÚK</t>
  </si>
  <si>
    <t>STATISTICKÉ TABULKY KUP - 2006</t>
  </si>
  <si>
    <t>TABULKA</t>
  </si>
  <si>
    <t>NÁZEV</t>
  </si>
  <si>
    <t>VYPLNÍ</t>
  </si>
  <si>
    <t>POZNÁMKA</t>
  </si>
  <si>
    <t>každé středisko samo</t>
  </si>
  <si>
    <t>každé středisko samo, za FF, PdF a ÚK - Z. Šuldová</t>
  </si>
  <si>
    <t>akce pro 1.ročníky (počítá sekaždá akce) + plánované akce</t>
  </si>
  <si>
    <t>každé středisko samo, za FF, PdF a ÚK odd. automatizace (uvádět počet titulů, ne přír. čísel!)</t>
  </si>
  <si>
    <t xml:space="preserve">každé středisko samo, za FF, PdF a ÚK odd. automatizace </t>
  </si>
  <si>
    <t xml:space="preserve">každé pracoviště samo                  </t>
  </si>
  <si>
    <t>Kopírky a početkopií</t>
  </si>
  <si>
    <r>
      <t xml:space="preserve">každé středisko samo, </t>
    </r>
    <r>
      <rPr>
        <b/>
        <sz val="10"/>
        <rFont val="Arial CE"/>
        <family val="0"/>
      </rPr>
      <t>za FF, PdF a ÚK - Z. Šuldová</t>
    </r>
  </si>
  <si>
    <r>
      <t xml:space="preserve">Dokumenty získané </t>
    </r>
    <r>
      <rPr>
        <b/>
        <sz val="10"/>
        <rFont val="Arial CE"/>
        <family val="0"/>
      </rPr>
      <t>nákupem</t>
    </r>
    <r>
      <rPr>
        <sz val="10"/>
        <rFont val="Arial CE"/>
        <family val="0"/>
      </rPr>
      <t>, které</t>
    </r>
    <r>
      <rPr>
        <b/>
        <sz val="10"/>
        <rFont val="Arial CE"/>
        <family val="0"/>
      </rPr>
      <t xml:space="preserve"> prošly akvizicí </t>
    </r>
    <r>
      <rPr>
        <sz val="10"/>
        <rFont val="Arial CE"/>
        <family val="0"/>
      </rPr>
      <t>KUP + náklady na výměnu (</t>
    </r>
    <r>
      <rPr>
        <b/>
        <sz val="10"/>
        <rFont val="Arial CE"/>
        <family val="0"/>
      </rPr>
      <t>ne granty!</t>
    </r>
    <r>
      <rPr>
        <sz val="10"/>
        <rFont val="Arial CE"/>
        <family val="0"/>
      </rPr>
      <t>)</t>
    </r>
  </si>
  <si>
    <t>Poznámka k dokumentům, které byly zakoupeny z jiných prostředků (např. dar BR...)</t>
  </si>
  <si>
    <t xml:space="preserve">Do roku 2004 bylo do přírůstků monografií BC omylem </t>
  </si>
  <si>
    <t xml:space="preserve">AV dokumenty vykázány 2x. Napraveno (=odečteno) </t>
  </si>
  <si>
    <t>ve statistice 2005</t>
  </si>
  <si>
    <t>POHYB FONDU V ROCE 2006 v  Knihovně UP *</t>
  </si>
  <si>
    <t>STAV FONDU K 31.12.2005</t>
  </si>
  <si>
    <t>IS LF</t>
  </si>
  <si>
    <t xml:space="preserve">Dokumenty, které jsou vlastnictvím IC LF, jsou </t>
  </si>
  <si>
    <t xml:space="preserve">od r. 2006 uváděny ve statistice KUP </t>
  </si>
  <si>
    <t xml:space="preserve"> PŘÍRUSTEK                2006</t>
  </si>
  <si>
    <t>ČASOPISY ODEBÍRANÉ V r. 2006</t>
  </si>
  <si>
    <t>STATISTICKÉ TABULKY</t>
  </si>
  <si>
    <t>Do statistiky se započítávají pouze ty dokumenty, které jsou zapsány v T-Series !!!</t>
  </si>
  <si>
    <r>
      <t xml:space="preserve">Počet studentů na jednotlivých fakultách - </t>
    </r>
    <r>
      <rPr>
        <sz val="12"/>
        <rFont val="Arial CE"/>
        <family val="2"/>
      </rPr>
      <t>z matriky (CVT- Kvasničková, Rogl)</t>
    </r>
  </si>
  <si>
    <t>Informační materiály</t>
  </si>
  <si>
    <r>
      <t>a) Tištěné materiály</t>
    </r>
    <r>
      <rPr>
        <sz val="12"/>
        <rFont val="Arial CE"/>
        <family val="2"/>
      </rPr>
      <t xml:space="preserve"> - akvizice</t>
    </r>
  </si>
  <si>
    <r>
      <t>b) Netištěné materiály</t>
    </r>
    <r>
      <rPr>
        <sz val="12"/>
        <rFont val="Arial CE"/>
        <family val="2"/>
      </rPr>
      <t xml:space="preserve"> </t>
    </r>
  </si>
  <si>
    <t>AV materiály, CD-ROM - akvizice</t>
  </si>
  <si>
    <t>databáze, software - výsledovka čerpání rozpočtu</t>
  </si>
  <si>
    <r>
      <t xml:space="preserve">ostatní - </t>
    </r>
    <r>
      <rPr>
        <b/>
        <sz val="12"/>
        <rFont val="Arial CE"/>
        <family val="2"/>
      </rPr>
      <t xml:space="preserve">? </t>
    </r>
    <r>
      <rPr>
        <sz val="12"/>
        <rFont val="Arial CE"/>
        <family val="2"/>
      </rPr>
      <t>- uvést do poznámky pod tabulkou, co toto pole zahrnuje</t>
    </r>
  </si>
  <si>
    <t xml:space="preserve">a) Knihovní jednotky vedené v přírůstkových seznamech </t>
  </si>
  <si>
    <t>Uvádí se pouze ty dokumenty, které při nákupu prošly akvizicí KUP, nebo byly získány jiným způsobem (dar, výměna), ale zůstávají ve vlastnictví KUP.</t>
  </si>
  <si>
    <t>Retrokatalogizace se NEZAPOČÍTÁVÁ do přírůstku, uvádí se pouze v textové části výroční zprávy.</t>
  </si>
  <si>
    <r>
      <t xml:space="preserve">Počítá se z </t>
    </r>
    <r>
      <rPr>
        <i/>
        <sz val="12"/>
        <rFont val="Arial CE"/>
        <family val="0"/>
      </rPr>
      <t xml:space="preserve">BRNO/STATIST/KATALOG/ST1X1.exe </t>
    </r>
  </si>
  <si>
    <t>řádek</t>
  </si>
  <si>
    <r>
      <t>1 - fakulta</t>
    </r>
    <r>
      <rPr>
        <sz val="12"/>
        <rFont val="Arial CE"/>
        <family val="2"/>
      </rPr>
      <t xml:space="preserve">       dokumenty jsou majetkem ÚK, lokace je na fakulte. Připočítávají se k   </t>
    </r>
    <r>
      <rPr>
        <i/>
        <sz val="12"/>
        <rFont val="Arial CE"/>
        <family val="0"/>
      </rPr>
      <t xml:space="preserve"> 2 - IS</t>
    </r>
    <r>
      <rPr>
        <sz val="12"/>
        <rFont val="Arial CE"/>
        <family val="2"/>
      </rPr>
      <t xml:space="preserve"> </t>
    </r>
  </si>
  <si>
    <t>sloupec</t>
  </si>
  <si>
    <r>
      <t>4 - fakulta        dokumenty jsou majetkem fakulty, ale jsou zpracovány do Tinlibu   (</t>
    </r>
    <r>
      <rPr>
        <i/>
        <sz val="12"/>
        <rFont val="Arial CE"/>
        <family val="0"/>
      </rPr>
      <t>ZPŮSOB NABYTÍ: Fakulta PřF</t>
    </r>
    <r>
      <rPr>
        <sz val="12"/>
        <rFont val="Arial CE"/>
        <family val="2"/>
      </rPr>
      <t>)</t>
    </r>
  </si>
  <si>
    <t>b) Periodická literatura</t>
  </si>
  <si>
    <t>Časopisy odebírané v roce ….</t>
  </si>
  <si>
    <r>
      <t xml:space="preserve">Tuzemské - počet titulů </t>
    </r>
    <r>
      <rPr>
        <sz val="12"/>
        <rFont val="Arial CE"/>
        <family val="2"/>
      </rPr>
      <t>- počet OBJEDNANÝCH titulů</t>
    </r>
  </si>
  <si>
    <r>
      <t>Zahraniční - počet titulů</t>
    </r>
    <r>
      <rPr>
        <sz val="12"/>
        <rFont val="Arial CE"/>
        <family val="2"/>
      </rPr>
      <t xml:space="preserve"> - počet OBJEDNANÝCH titulů</t>
    </r>
  </si>
  <si>
    <r>
      <t>Celkem počet titulů</t>
    </r>
    <r>
      <rPr>
        <sz val="12"/>
        <rFont val="Arial CE"/>
        <family val="2"/>
      </rPr>
      <t xml:space="preserve"> - počet objednaných titulů + dary + výměna</t>
    </r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</si>
  <si>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</si>
  <si>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</si>
  <si>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c) Netištěné informační materiály</t>
  </si>
  <si>
    <t>SLUŽBY</t>
  </si>
  <si>
    <r>
      <t>Počet ostatních rešerší</t>
    </r>
    <r>
      <rPr>
        <sz val="12"/>
        <rFont val="Arial CE"/>
        <family val="2"/>
      </rPr>
      <t xml:space="preserve"> - SDI a jiné</t>
    </r>
  </si>
  <si>
    <r>
      <t xml:space="preserve">Kopírky - vlastnictví </t>
    </r>
    <r>
      <rPr>
        <sz val="12"/>
        <rFont val="Arial CE"/>
        <family val="2"/>
      </rPr>
      <t>- kopírky na IS, které nejsou majetkem fakulty a byly placeny z rozpočtu UP jsou majetkem KUP</t>
    </r>
  </si>
  <si>
    <r>
      <t xml:space="preserve">Uvádět </t>
    </r>
    <r>
      <rPr>
        <b/>
        <sz val="10"/>
        <rFont val="Arial CE"/>
        <family val="0"/>
      </rPr>
      <t>pouze techniku vedenou v inventáři střediska nebo pracoviště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0"/>
      </rPr>
      <t>NE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co je v zápůjčním listě!)                                                                          </t>
    </r>
  </si>
  <si>
    <t>Odd. automatizace</t>
  </si>
  <si>
    <t>Rogl,  Kvasničková - CVT</t>
  </si>
  <si>
    <r>
      <t>ostatní</t>
    </r>
    <r>
      <rPr>
        <sz val="10"/>
        <rFont val="Arial CE"/>
        <family val="0"/>
      </rPr>
      <t xml:space="preserve"> druhy dokumentů do poznámky pod tabulku konkretizovat (např. materiál v Brailově písmu)</t>
    </r>
  </si>
  <si>
    <t xml:space="preserve">NÁKUPY a VÝMĚNA  odd. automatizace                     DAR, ÚBYTKY - každé středisko samo,                                      za FF, PdF a ÚK odd. automatizace </t>
  </si>
  <si>
    <t>každé středisko samo, za FF, PdF a ÚK odd. automatizace (uvádět POČET TITULŮ, ne přír. čísel!)</t>
  </si>
  <si>
    <t>Databáze vytvořené a spravované knihovnou na vlastních serverech - (Tinlib a OBD se uvádí v ÚK)…</t>
  </si>
  <si>
    <r>
      <t>lokálně instalované</t>
    </r>
    <r>
      <rPr>
        <b/>
        <sz val="10"/>
        <rFont val="Arial CE"/>
        <family val="2"/>
      </rPr>
      <t xml:space="preserve"> - (vše, co je na CD, DVD,... není přílohu a dá se v tom vyhledávat) = MDT, encyklopedie, slovníky, výukové programy…</t>
    </r>
  </si>
  <si>
    <r>
      <t xml:space="preserve">Rešerše = </t>
    </r>
    <r>
      <rPr>
        <sz val="10"/>
        <rFont val="Arial CE"/>
        <family val="0"/>
      </rPr>
      <t>vyhledávání v databázích</t>
    </r>
    <r>
      <rPr>
        <b/>
        <sz val="10"/>
        <rFont val="Arial CE"/>
        <family val="2"/>
      </rPr>
      <t>. Každá rešerše musí mít písemný podklad.</t>
    </r>
  </si>
  <si>
    <t xml:space="preserve">Absenční výpůjčky podle knihoven </t>
  </si>
  <si>
    <t>Počet návštěvníků knihovny</t>
  </si>
  <si>
    <t>za ÚK - Z. Žvaková</t>
  </si>
  <si>
    <r>
      <t>Vlastnictví kopírek</t>
    </r>
    <r>
      <rPr>
        <sz val="10"/>
        <rFont val="Arial CE"/>
        <family val="0"/>
      </rPr>
      <t xml:space="preserve">  -  kopírky na IS,které nejsou majetkem fakulty a byly placeny z rozpočtu UP, jsou majetkem KUP</t>
    </r>
  </si>
  <si>
    <r>
      <t xml:space="preserve">CD, DVD,  video ... - </t>
    </r>
    <r>
      <rPr>
        <b/>
        <sz val="10"/>
        <rFont val="Arial CE"/>
        <family val="0"/>
      </rPr>
      <t>získané nákupem</t>
    </r>
    <r>
      <rPr>
        <sz val="10"/>
        <rFont val="Arial CE"/>
        <family val="2"/>
      </rPr>
      <t xml:space="preserve"> (prošly akvizicí KUP a </t>
    </r>
    <r>
      <rPr>
        <b/>
        <sz val="10"/>
        <rFont val="Arial CE"/>
        <family val="0"/>
      </rPr>
      <t>byly objednány jako netištěný materiál</t>
    </r>
    <r>
      <rPr>
        <sz val="10"/>
        <rFont val="Arial CE"/>
        <family val="2"/>
      </rPr>
      <t xml:space="preserve">)  </t>
    </r>
  </si>
  <si>
    <t xml:space="preserve">V roce 2006 KUP navštívilo celkem   </t>
  </si>
  <si>
    <t xml:space="preserve">Celkový počet absenčních výpůjček  v KUP  v  roce  2006  -  </t>
  </si>
  <si>
    <t xml:space="preserve">Průměrný  počet absenčních výpůjček  v  KUP  na jednoho  čtenáře  v  roce  2006  - </t>
  </si>
  <si>
    <t>Počet prezenčních výpůjček v ÚK v roce 2006  (sledováno elektronicky)  -</t>
  </si>
  <si>
    <t xml:space="preserve">Průměrný  počet  prezenčních  výpůjček  v  ÚK  na jednoho čtenáře  v  roce  2006   -   </t>
  </si>
  <si>
    <t>Elektronické informační zdroje (EIZ)</t>
  </si>
  <si>
    <t>Tab. V</t>
  </si>
  <si>
    <t>Přehled databází přístupných pro UP</t>
  </si>
  <si>
    <t xml:space="preserve"> odd. automatizace       (dřív dr. Hladký)                           </t>
  </si>
  <si>
    <t>OTF</t>
  </si>
  <si>
    <t>OA</t>
  </si>
  <si>
    <t>OVS</t>
  </si>
  <si>
    <t>OBIS</t>
  </si>
  <si>
    <t>OOF</t>
  </si>
  <si>
    <r>
      <t xml:space="preserve">VYSOKÁ ŠKOLA     </t>
    </r>
    <r>
      <rPr>
        <sz val="6"/>
        <rFont val="Arial CE"/>
        <family val="2"/>
      </rPr>
      <t>KNIHOVNÍK         NEKNIHOVNÍK</t>
    </r>
  </si>
  <si>
    <r>
      <t>** Dokumenty zakoupené pro Britské centrum jsou hrazeny z Britské rady. V roce 2006 byly zakoupeny dokumenty v celkové hodnotě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    207.500,- Kč</t>
    </r>
  </si>
  <si>
    <t xml:space="preserve"> PŘÍRUSTEK  2006                             </t>
  </si>
  <si>
    <t>PC - valstnictví knihovny</t>
  </si>
  <si>
    <t>PC -              v knihovně celkem</t>
  </si>
  <si>
    <t>z T-Series</t>
  </si>
  <si>
    <t>Blackwell</t>
  </si>
  <si>
    <t>Kluwer</t>
  </si>
  <si>
    <t>Wiley</t>
  </si>
  <si>
    <t>Elsevier</t>
  </si>
  <si>
    <t>Springer</t>
  </si>
  <si>
    <t>print 100% online 100%  hraz. z CP</t>
  </si>
  <si>
    <t>nerozlišena print a online verze        hraz. z CP</t>
  </si>
  <si>
    <t>print 10%, online 90% hraz. z CP</t>
  </si>
  <si>
    <t>print 25% -hradí KUP online 75% - hraz. z CP</t>
  </si>
  <si>
    <t>print 10% - hradí KUP           online 90% -   hraz. z CP</t>
  </si>
  <si>
    <t xml:space="preserve">II c)   časopisy hrazené z centrálních prostředků UP (CP) </t>
  </si>
  <si>
    <t xml:space="preserve">     </t>
  </si>
  <si>
    <t>****   Databáze jsou licenčně ošetřeny. Část databází je přístupná neomezeně pro celou UP,</t>
  </si>
  <si>
    <t xml:space="preserve">        některé jsou určeny jen pro určité fakulty.</t>
  </si>
  <si>
    <t>***    Do AV materiálu patří všechny typy netištěných materiálů s vyjímkou databází</t>
  </si>
  <si>
    <r>
      <t>AV MATERIÁLY</t>
    </r>
    <r>
      <rPr>
        <b/>
        <sz val="10"/>
        <rFont val="Arial CE"/>
        <family val="2"/>
      </rPr>
      <t xml:space="preserve"> - audiokazety, videokazety, hudební CD, DVD, diskety, pásky, gramofonové desky …</t>
    </r>
  </si>
  <si>
    <t xml:space="preserve">***  AV  MATERIÁLY </t>
  </si>
  <si>
    <t>**** VZDÁLENÝ                PŘÍSTUP</t>
  </si>
  <si>
    <t>Počet knihovních jednotek celkem</t>
  </si>
  <si>
    <t>knihy a periodika</t>
  </si>
  <si>
    <t>ostatní dokumenty</t>
  </si>
  <si>
    <t>v tom</t>
  </si>
  <si>
    <t>Úbytky knihovních jednotek za rok</t>
  </si>
  <si>
    <t>Počet titulů odebíraných periodik</t>
  </si>
  <si>
    <t>Počet exemplářů odebíraných periodik</t>
  </si>
  <si>
    <t>PŘÍRŮSTKY        ZA ROK</t>
  </si>
  <si>
    <t>CELKEM                  K 31.12.</t>
  </si>
  <si>
    <t>X</t>
  </si>
  <si>
    <t>III a) knihovní fond</t>
  </si>
  <si>
    <t>III b) Knihy, mapy, plakáty, grafické listy ...</t>
  </si>
  <si>
    <t>III c)  periodická literatura</t>
  </si>
  <si>
    <t xml:space="preserve">III d) netištěné informační materiály </t>
  </si>
  <si>
    <t>I c)  vzdělávací a výchovné akce</t>
  </si>
  <si>
    <t>I d)  výpočetní technika</t>
  </si>
  <si>
    <t>I a)  personální obsazení Knihovny UP podle dosaženého vzdělání - stav k 31.12.2006</t>
  </si>
  <si>
    <t>I b)  počet studentů     na jednotlivých fakultách v roce 2006</t>
  </si>
  <si>
    <t>IV d)  absenční výpůjčky podle příslušnosti uživatelů k jednotlivým fakultám</t>
  </si>
  <si>
    <t>knihovní fond</t>
  </si>
  <si>
    <t>knihy, mapy, plakáty, grafické listy ...</t>
  </si>
  <si>
    <r>
      <t xml:space="preserve">Vyplnit </t>
    </r>
    <r>
      <rPr>
        <b/>
        <sz val="10"/>
        <rFont val="Arial CE"/>
        <family val="0"/>
      </rPr>
      <t>pouze</t>
    </r>
    <r>
      <rPr>
        <sz val="10"/>
        <rFont val="Arial CE"/>
        <family val="2"/>
      </rPr>
      <t xml:space="preserve"> úbytky a počet titulů a exemplářů odebíraných periodik </t>
    </r>
  </si>
  <si>
    <t>Tabulka III d)</t>
  </si>
  <si>
    <r>
      <t>POZOR! Samostatné přílohy se NEPOČÍTAJÍ do statistiky! (</t>
    </r>
    <r>
      <rPr>
        <i/>
        <sz val="10"/>
        <rFont val="Arial CE"/>
        <family val="0"/>
      </rPr>
      <t xml:space="preserve">Export - monografie (+ lokální údaje) pro statistiky (bez 
samostatnych priloh)) </t>
    </r>
    <r>
      <rPr>
        <b/>
        <sz val="10"/>
        <rFont val="Arial CE"/>
        <family val="0"/>
      </rPr>
      <t xml:space="preserve">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</si>
</sst>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 CE"/>
      <family val="2"/>
    </font>
    <font>
      <b/>
      <sz val="14"/>
      <color indexed="53"/>
      <name val="Arial CE"/>
      <family val="2"/>
    </font>
    <font>
      <b/>
      <sz val="6"/>
      <name val="Arial CE"/>
      <family val="2"/>
    </font>
    <font>
      <b/>
      <sz val="14"/>
      <color indexed="10"/>
      <name val="Arial CE"/>
      <family val="2"/>
    </font>
    <font>
      <sz val="10"/>
      <color indexed="53"/>
      <name val="Arial CE"/>
      <family val="2"/>
    </font>
    <font>
      <sz val="10"/>
      <color indexed="9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  <bgColor indexed="9"/>
      </patternFill>
    </fill>
    <fill>
      <patternFill patternType="gray125">
        <fgColor indexed="8"/>
        <bgColor indexed="9"/>
      </patternFill>
    </fill>
  </fills>
  <borders count="8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0" fillId="2" borderId="0" xfId="0" applyFont="1" applyFill="1" applyBorder="1" applyAlignment="1">
      <alignment vertical="justify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Alignment="1">
      <alignment horizontal="justify" vertical="center"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5" xfId="0" applyFont="1" applyFill="1" applyBorder="1" applyAlignment="1">
      <alignment horizontal="centerContinuous" vertical="center" wrapText="1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justify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justify" vertical="center"/>
    </xf>
    <xf numFmtId="0" fontId="13" fillId="0" borderId="6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justify" vertical="center"/>
    </xf>
    <xf numFmtId="0" fontId="0" fillId="2" borderId="0" xfId="0" applyFill="1" applyAlignment="1">
      <alignment horizontal="centerContinuous" vertical="center"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justify"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right"/>
    </xf>
    <xf numFmtId="0" fontId="0" fillId="2" borderId="1" xfId="0" applyFill="1" applyBorder="1" applyAlignment="1">
      <alignment horizontal="justify" vertical="center"/>
    </xf>
    <xf numFmtId="0" fontId="0" fillId="2" borderId="17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centerContinuous" vertical="center" wrapText="1"/>
    </xf>
    <xf numFmtId="0" fontId="0" fillId="2" borderId="21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4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left"/>
    </xf>
    <xf numFmtId="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0" fillId="2" borderId="0" xfId="0" applyNumberFormat="1" applyFill="1" applyAlignment="1">
      <alignment/>
    </xf>
    <xf numFmtId="4" fontId="7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6" fillId="2" borderId="23" xfId="0" applyNumberFormat="1" applyFont="1" applyFill="1" applyBorder="1" applyAlignment="1">
      <alignment horizontal="center"/>
    </xf>
    <xf numFmtId="4" fontId="6" fillId="2" borderId="24" xfId="0" applyNumberFormat="1" applyFont="1" applyFill="1" applyBorder="1" applyAlignment="1">
      <alignment horizontal="centerContinuous" vertical="justify"/>
    </xf>
    <xf numFmtId="4" fontId="6" fillId="2" borderId="0" xfId="0" applyNumberFormat="1" applyFont="1" applyFill="1" applyAlignment="1">
      <alignment/>
    </xf>
    <xf numFmtId="4" fontId="6" fillId="2" borderId="25" xfId="0" applyNumberFormat="1" applyFont="1" applyFill="1" applyBorder="1" applyAlignment="1">
      <alignment horizontal="centerContinuous"/>
    </xf>
    <xf numFmtId="4" fontId="6" fillId="2" borderId="14" xfId="0" applyNumberFormat="1" applyFont="1" applyFill="1" applyBorder="1" applyAlignment="1">
      <alignment horizontal="center"/>
    </xf>
    <xf numFmtId="4" fontId="6" fillId="2" borderId="20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Continuous" vertical="center"/>
    </xf>
    <xf numFmtId="4" fontId="6" fillId="2" borderId="26" xfId="0" applyNumberFormat="1" applyFont="1" applyFill="1" applyBorder="1" applyAlignment="1">
      <alignment horizontal="centerContinuous" vertical="center"/>
    </xf>
    <xf numFmtId="4" fontId="0" fillId="2" borderId="5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27" xfId="0" applyNumberForma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/>
    </xf>
    <xf numFmtId="4" fontId="1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 vertical="center"/>
    </xf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29" xfId="0" applyNumberFormat="1" applyFill="1" applyBorder="1" applyAlignment="1">
      <alignment/>
    </xf>
    <xf numFmtId="4" fontId="6" fillId="2" borderId="30" xfId="0" applyNumberFormat="1" applyFont="1" applyFill="1" applyBorder="1" applyAlignment="1">
      <alignment horizontal="justify" vertical="center"/>
    </xf>
    <xf numFmtId="4" fontId="5" fillId="2" borderId="14" xfId="0" applyNumberFormat="1" applyFont="1" applyFill="1" applyBorder="1" applyAlignment="1">
      <alignment horizontal="centerContinuous" vertical="center"/>
    </xf>
    <xf numFmtId="4" fontId="0" fillId="2" borderId="14" xfId="0" applyNumberFormat="1" applyFill="1" applyBorder="1" applyAlignment="1">
      <alignment horizontal="centerContinuous"/>
    </xf>
    <xf numFmtId="4" fontId="0" fillId="2" borderId="5" xfId="0" applyNumberFormat="1" applyFill="1" applyBorder="1" applyAlignment="1">
      <alignment horizontal="centerContinuous"/>
    </xf>
    <xf numFmtId="4" fontId="0" fillId="2" borderId="20" xfId="0" applyNumberFormat="1" applyFill="1" applyBorder="1" applyAlignment="1">
      <alignment horizontal="centerContinuous" vertical="center"/>
    </xf>
    <xf numFmtId="3" fontId="7" fillId="2" borderId="0" xfId="0" applyNumberFormat="1" applyFont="1" applyFill="1" applyAlignment="1">
      <alignment horizontal="left"/>
    </xf>
    <xf numFmtId="0" fontId="1" fillId="2" borderId="12" xfId="0" applyFont="1" applyFill="1" applyBorder="1" applyAlignment="1">
      <alignment horizontal="center"/>
    </xf>
    <xf numFmtId="172" fontId="0" fillId="2" borderId="31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1" fillId="2" borderId="31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172" fontId="0" fillId="2" borderId="33" xfId="0" applyNumberFormat="1" applyFont="1" applyFill="1" applyBorder="1" applyAlignment="1">
      <alignment horizontal="right"/>
    </xf>
    <xf numFmtId="172" fontId="1" fillId="2" borderId="21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 horizontal="right"/>
    </xf>
    <xf numFmtId="172" fontId="0" fillId="2" borderId="34" xfId="0" applyNumberFormat="1" applyFill="1" applyBorder="1" applyAlignment="1">
      <alignment/>
    </xf>
    <xf numFmtId="172" fontId="0" fillId="2" borderId="35" xfId="0" applyNumberFormat="1" applyFill="1" applyBorder="1" applyAlignment="1">
      <alignment/>
    </xf>
    <xf numFmtId="172" fontId="0" fillId="2" borderId="2" xfId="0" applyNumberFormat="1" applyFont="1" applyFill="1" applyBorder="1" applyAlignment="1">
      <alignment horizontal="right"/>
    </xf>
    <xf numFmtId="172" fontId="0" fillId="2" borderId="36" xfId="0" applyNumberFormat="1" applyFill="1" applyBorder="1" applyAlignment="1">
      <alignment/>
    </xf>
    <xf numFmtId="172" fontId="0" fillId="2" borderId="18" xfId="0" applyNumberFormat="1" applyFont="1" applyFill="1" applyBorder="1" applyAlignment="1">
      <alignment horizontal="right"/>
    </xf>
    <xf numFmtId="172" fontId="1" fillId="2" borderId="14" xfId="0" applyNumberFormat="1" applyFont="1" applyFill="1" applyBorder="1" applyAlignment="1">
      <alignment/>
    </xf>
    <xf numFmtId="172" fontId="1" fillId="2" borderId="5" xfId="0" applyNumberFormat="1" applyFont="1" applyFill="1" applyBorder="1" applyAlignment="1">
      <alignment/>
    </xf>
    <xf numFmtId="3" fontId="0" fillId="2" borderId="37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left" vertical="center" wrapText="1"/>
    </xf>
    <xf numFmtId="172" fontId="1" fillId="2" borderId="15" xfId="0" applyNumberFormat="1" applyFont="1" applyFill="1" applyBorder="1" applyAlignment="1">
      <alignment/>
    </xf>
    <xf numFmtId="4" fontId="0" fillId="2" borderId="20" xfId="0" applyNumberFormat="1" applyFill="1" applyBorder="1" applyAlignment="1">
      <alignment horizontal="centerContinuous"/>
    </xf>
    <xf numFmtId="172" fontId="0" fillId="2" borderId="38" xfId="0" applyNumberFormat="1" applyFill="1" applyBorder="1" applyAlignment="1">
      <alignment/>
    </xf>
    <xf numFmtId="172" fontId="0" fillId="2" borderId="21" xfId="0" applyNumberFormat="1" applyFill="1" applyBorder="1" applyAlignment="1">
      <alignment/>
    </xf>
    <xf numFmtId="172" fontId="0" fillId="2" borderId="39" xfId="0" applyNumberFormat="1" applyFill="1" applyBorder="1" applyAlignment="1">
      <alignment/>
    </xf>
    <xf numFmtId="172" fontId="1" fillId="2" borderId="20" xfId="0" applyNumberFormat="1" applyFont="1" applyFill="1" applyBorder="1" applyAlignment="1">
      <alignment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left" vertical="center" wrapText="1" indent="1"/>
    </xf>
    <xf numFmtId="0" fontId="1" fillId="3" borderId="40" xfId="0" applyFont="1" applyFill="1" applyBorder="1" applyAlignment="1">
      <alignment horizontal="left" indent="1"/>
    </xf>
    <xf numFmtId="0" fontId="26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indent="1"/>
    </xf>
    <xf numFmtId="0" fontId="27" fillId="0" borderId="0" xfId="0" applyFont="1" applyAlignment="1">
      <alignment vertical="center" wrapText="1"/>
    </xf>
    <xf numFmtId="3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4" borderId="0" xfId="0" applyNumberFormat="1" applyFill="1" applyBorder="1" applyAlignment="1">
      <alignment/>
    </xf>
    <xf numFmtId="3" fontId="1" fillId="2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22" fillId="2" borderId="41" xfId="0" applyNumberFormat="1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left"/>
    </xf>
    <xf numFmtId="3" fontId="0" fillId="2" borderId="42" xfId="0" applyNumberFormat="1" applyFill="1" applyBorder="1" applyAlignment="1">
      <alignment/>
    </xf>
    <xf numFmtId="3" fontId="0" fillId="2" borderId="43" xfId="0" applyNumberFormat="1" applyFill="1" applyBorder="1" applyAlignment="1">
      <alignment/>
    </xf>
    <xf numFmtId="3" fontId="0" fillId="2" borderId="44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8" xfId="0" applyNumberFormat="1" applyFill="1" applyBorder="1" applyAlignment="1">
      <alignment horizontal="left"/>
    </xf>
    <xf numFmtId="3" fontId="0" fillId="2" borderId="31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9" xfId="0" applyNumberFormat="1" applyFill="1" applyBorder="1" applyAlignment="1">
      <alignment horizontal="left"/>
    </xf>
    <xf numFmtId="3" fontId="0" fillId="2" borderId="36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1" fillId="2" borderId="6" xfId="0" applyNumberFormat="1" applyFont="1" applyFill="1" applyBorder="1" applyAlignment="1">
      <alignment horizontal="left"/>
    </xf>
    <xf numFmtId="3" fontId="1" fillId="2" borderId="45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3" fontId="0" fillId="4" borderId="0" xfId="0" applyNumberFormat="1" applyFill="1" applyBorder="1" applyAlignment="1">
      <alignment horizontal="centerContinuous" vertical="center"/>
    </xf>
    <xf numFmtId="3" fontId="5" fillId="4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Alignment="1">
      <alignment/>
    </xf>
    <xf numFmtId="3" fontId="0" fillId="4" borderId="12" xfId="0" applyNumberFormat="1" applyFill="1" applyBorder="1" applyAlignment="1">
      <alignment/>
    </xf>
    <xf numFmtId="3" fontId="13" fillId="2" borderId="41" xfId="0" applyNumberFormat="1" applyFont="1" applyFill="1" applyBorder="1" applyAlignment="1">
      <alignment horizontal="center" vertical="center" wrapText="1"/>
    </xf>
    <xf numFmtId="3" fontId="13" fillId="2" borderId="46" xfId="0" applyNumberFormat="1" applyFont="1" applyFill="1" applyBorder="1" applyAlignment="1">
      <alignment horizontal="center" vertical="center" wrapText="1"/>
    </xf>
    <xf numFmtId="3" fontId="0" fillId="4" borderId="47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/>
    </xf>
    <xf numFmtId="3" fontId="0" fillId="4" borderId="48" xfId="0" applyNumberFormat="1" applyFill="1" applyBorder="1" applyAlignment="1">
      <alignment horizontal="right"/>
    </xf>
    <xf numFmtId="3" fontId="16" fillId="4" borderId="0" xfId="0" applyNumberFormat="1" applyFon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4" borderId="9" xfId="0" applyNumberFormat="1" applyFill="1" applyBorder="1" applyAlignment="1">
      <alignment/>
    </xf>
    <xf numFmtId="3" fontId="0" fillId="4" borderId="49" xfId="0" applyNumberForma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4" borderId="6" xfId="0" applyNumberFormat="1" applyFont="1" applyFill="1" applyBorder="1" applyAlignment="1">
      <alignment/>
    </xf>
    <xf numFmtId="3" fontId="1" fillId="4" borderId="26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 horizontal="centerContinuous"/>
    </xf>
    <xf numFmtId="3" fontId="0" fillId="4" borderId="21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22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3" fontId="28" fillId="4" borderId="6" xfId="0" applyNumberFormat="1" applyFont="1" applyFill="1" applyBorder="1" applyAlignment="1">
      <alignment horizontal="center" vertical="center"/>
    </xf>
    <xf numFmtId="3" fontId="0" fillId="4" borderId="37" xfId="0" applyNumberFormat="1" applyFill="1" applyBorder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Continuous"/>
    </xf>
    <xf numFmtId="3" fontId="13" fillId="2" borderId="50" xfId="0" applyNumberFormat="1" applyFont="1" applyFill="1" applyBorder="1" applyAlignment="1">
      <alignment horizontal="center" vertical="center" wrapText="1"/>
    </xf>
    <xf numFmtId="3" fontId="10" fillId="2" borderId="5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/>
    </xf>
    <xf numFmtId="3" fontId="0" fillId="0" borderId="12" xfId="0" applyNumberFormat="1" applyBorder="1" applyAlignment="1">
      <alignment horizontal="left" vertical="center"/>
    </xf>
    <xf numFmtId="3" fontId="0" fillId="0" borderId="21" xfId="0" applyNumberFormat="1" applyBorder="1" applyAlignment="1">
      <alignment vertical="center"/>
    </xf>
    <xf numFmtId="3" fontId="0" fillId="2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1" fillId="2" borderId="37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1" fillId="2" borderId="27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left" vertical="center"/>
    </xf>
    <xf numFmtId="3" fontId="0" fillId="0" borderId="51" xfId="0" applyNumberFormat="1" applyBorder="1" applyAlignment="1">
      <alignment vertical="center"/>
    </xf>
    <xf numFmtId="3" fontId="1" fillId="2" borderId="52" xfId="0" applyNumberFormat="1" applyFont="1" applyFill="1" applyBorder="1" applyAlignment="1">
      <alignment horizontal="right" vertical="center"/>
    </xf>
    <xf numFmtId="3" fontId="0" fillId="2" borderId="22" xfId="0" applyNumberForma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/>
    </xf>
    <xf numFmtId="3" fontId="0" fillId="2" borderId="37" xfId="0" applyNumberFormat="1" applyFill="1" applyBorder="1" applyAlignment="1">
      <alignment horizontal="left"/>
    </xf>
    <xf numFmtId="3" fontId="0" fillId="2" borderId="51" xfId="0" applyNumberFormat="1" applyFill="1" applyBorder="1" applyAlignment="1">
      <alignment horizontal="right"/>
    </xf>
    <xf numFmtId="3" fontId="1" fillId="0" borderId="37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horizontal="left"/>
    </xf>
    <xf numFmtId="3" fontId="0" fillId="2" borderId="13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3" fontId="2" fillId="2" borderId="39" xfId="0" applyNumberFormat="1" applyFont="1" applyFill="1" applyBorder="1" applyAlignment="1">
      <alignment/>
    </xf>
    <xf numFmtId="3" fontId="3" fillId="2" borderId="27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21" xfId="0" applyNumberFormat="1" applyFill="1" applyBorder="1" applyAlignment="1">
      <alignment horizontal="right"/>
    </xf>
    <xf numFmtId="3" fontId="1" fillId="2" borderId="3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 horizontal="left"/>
    </xf>
    <xf numFmtId="3" fontId="2" fillId="2" borderId="39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27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0" fillId="2" borderId="38" xfId="0" applyNumberFormat="1" applyFill="1" applyBorder="1" applyAlignment="1">
      <alignment horizontal="right"/>
    </xf>
    <xf numFmtId="3" fontId="1" fillId="2" borderId="48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7" fillId="5" borderId="6" xfId="0" applyNumberFormat="1" applyFont="1" applyFill="1" applyBorder="1" applyAlignment="1">
      <alignment horizontal="justify" vertical="center"/>
    </xf>
    <xf numFmtId="3" fontId="18" fillId="5" borderId="50" xfId="0" applyNumberFormat="1" applyFont="1" applyFill="1" applyBorder="1" applyAlignment="1">
      <alignment horizontal="right"/>
    </xf>
    <xf numFmtId="3" fontId="18" fillId="5" borderId="6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left"/>
    </xf>
    <xf numFmtId="3" fontId="10" fillId="2" borderId="4" xfId="0" applyNumberFormat="1" applyFont="1" applyFill="1" applyBorder="1" applyAlignment="1">
      <alignment horizontal="centerContinuous" vertical="center" wrapText="1"/>
    </xf>
    <xf numFmtId="3" fontId="10" fillId="2" borderId="15" xfId="0" applyNumberFormat="1" applyFont="1" applyFill="1" applyBorder="1" applyAlignment="1">
      <alignment horizontal="centerContinuous" vertical="center" wrapText="1"/>
    </xf>
    <xf numFmtId="3" fontId="10" fillId="2" borderId="14" xfId="0" applyNumberFormat="1" applyFont="1" applyFill="1" applyBorder="1" applyAlignment="1">
      <alignment horizontal="centerContinuous" vertical="center" wrapText="1"/>
    </xf>
    <xf numFmtId="3" fontId="10" fillId="2" borderId="5" xfId="0" applyNumberFormat="1" applyFont="1" applyFill="1" applyBorder="1" applyAlignment="1">
      <alignment horizontal="centerContinuous" vertical="center" wrapText="1"/>
    </xf>
    <xf numFmtId="3" fontId="10" fillId="2" borderId="26" xfId="0" applyNumberFormat="1" applyFont="1" applyFill="1" applyBorder="1" applyAlignment="1">
      <alignment horizontal="centerContinuous" vertical="center" wrapText="1"/>
    </xf>
    <xf numFmtId="3" fontId="1" fillId="2" borderId="4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3" fontId="0" fillId="2" borderId="29" xfId="0" applyNumberFormat="1" applyFill="1" applyBorder="1" applyAlignment="1">
      <alignment horizontal="left"/>
    </xf>
    <xf numFmtId="3" fontId="0" fillId="2" borderId="38" xfId="0" applyNumberForma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49" xfId="0" applyNumberFormat="1" applyFont="1" applyFill="1" applyBorder="1" applyAlignment="1">
      <alignment/>
    </xf>
    <xf numFmtId="3" fontId="0" fillId="2" borderId="45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3" fontId="7" fillId="2" borderId="0" xfId="0" applyNumberFormat="1" applyFont="1" applyFill="1" applyAlignment="1">
      <alignment horizontal="left" vertical="center"/>
    </xf>
    <xf numFmtId="3" fontId="10" fillId="2" borderId="5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54" xfId="0" applyNumberFormat="1" applyFont="1" applyFill="1" applyBorder="1" applyAlignment="1">
      <alignment horizontal="center" vertical="center" wrapText="1"/>
    </xf>
    <xf numFmtId="3" fontId="1" fillId="2" borderId="45" xfId="0" applyNumberFormat="1" applyFont="1" applyFill="1" applyBorder="1" applyAlignment="1">
      <alignment horizontal="left"/>
    </xf>
    <xf numFmtId="3" fontId="1" fillId="2" borderId="20" xfId="0" applyNumberFormat="1" applyFont="1" applyFill="1" applyBorder="1" applyAlignment="1">
      <alignment/>
    </xf>
    <xf numFmtId="0" fontId="13" fillId="2" borderId="20" xfId="0" applyFont="1" applyFill="1" applyBorder="1" applyAlignment="1">
      <alignment horizontal="center" vertical="center" wrapText="1"/>
    </xf>
    <xf numFmtId="3" fontId="17" fillId="3" borderId="1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6" fillId="2" borderId="51" xfId="0" applyNumberFormat="1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  <xf numFmtId="3" fontId="0" fillId="2" borderId="42" xfId="0" applyNumberFormat="1" applyFill="1" applyBorder="1" applyAlignment="1">
      <alignment horizontal="center"/>
    </xf>
    <xf numFmtId="3" fontId="0" fillId="2" borderId="31" xfId="0" applyNumberFormat="1" applyFill="1" applyBorder="1" applyAlignment="1">
      <alignment horizontal="center"/>
    </xf>
    <xf numFmtId="3" fontId="0" fillId="2" borderId="53" xfId="0" applyNumberFormat="1" applyFill="1" applyBorder="1" applyAlignment="1">
      <alignment horizontal="center"/>
    </xf>
    <xf numFmtId="3" fontId="0" fillId="4" borderId="31" xfId="0" applyNumberFormat="1" applyFill="1" applyBorder="1" applyAlignment="1">
      <alignment/>
    </xf>
    <xf numFmtId="3" fontId="17" fillId="2" borderId="0" xfId="0" applyNumberFormat="1" applyFont="1" applyFill="1" applyAlignment="1">
      <alignment/>
    </xf>
    <xf numFmtId="4" fontId="21" fillId="2" borderId="0" xfId="0" applyNumberFormat="1" applyFont="1" applyFill="1" applyAlignment="1">
      <alignment horizontal="justify" vertical="top" wrapText="1"/>
    </xf>
    <xf numFmtId="4" fontId="20" fillId="2" borderId="0" xfId="0" applyNumberFormat="1" applyFont="1" applyFill="1" applyAlignment="1">
      <alignment horizontal="justify" vertical="top" wrapText="1"/>
    </xf>
    <xf numFmtId="3" fontId="10" fillId="4" borderId="52" xfId="0" applyNumberFormat="1" applyFont="1" applyFill="1" applyBorder="1" applyAlignment="1">
      <alignment/>
    </xf>
    <xf numFmtId="3" fontId="10" fillId="4" borderId="25" xfId="0" applyNumberFormat="1" applyFont="1" applyFill="1" applyBorder="1" applyAlignment="1">
      <alignment/>
    </xf>
    <xf numFmtId="3" fontId="17" fillId="6" borderId="45" xfId="0" applyNumberFormat="1" applyFont="1" applyFill="1" applyBorder="1" applyAlignment="1">
      <alignment horizontal="left" vertical="center" wrapText="1"/>
    </xf>
    <xf numFmtId="3" fontId="17" fillId="6" borderId="45" xfId="0" applyNumberFormat="1" applyFont="1" applyFill="1" applyBorder="1" applyAlignment="1">
      <alignment horizontal="right"/>
    </xf>
    <xf numFmtId="3" fontId="18" fillId="6" borderId="52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0" fillId="4" borderId="32" xfId="0" applyNumberFormat="1" applyFont="1" applyFill="1" applyBorder="1" applyAlignment="1">
      <alignment horizontal="center" vertical="center" wrapText="1"/>
    </xf>
    <xf numFmtId="3" fontId="0" fillId="4" borderId="55" xfId="0" applyNumberFormat="1" applyFill="1" applyBorder="1" applyAlignment="1">
      <alignment/>
    </xf>
    <xf numFmtId="3" fontId="10" fillId="4" borderId="6" xfId="0" applyNumberFormat="1" applyFont="1" applyFill="1" applyBorder="1" applyAlignment="1">
      <alignment horizontal="center" vertical="center" wrapText="1"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3" fontId="0" fillId="4" borderId="12" xfId="0" applyNumberFormat="1" applyFont="1" applyFill="1" applyBorder="1" applyAlignment="1">
      <alignment/>
    </xf>
    <xf numFmtId="164" fontId="1" fillId="2" borderId="26" xfId="0" applyNumberFormat="1" applyFont="1" applyFill="1" applyBorder="1" applyAlignment="1">
      <alignment/>
    </xf>
    <xf numFmtId="172" fontId="1" fillId="2" borderId="36" xfId="0" applyNumberFormat="1" applyFont="1" applyFill="1" applyBorder="1" applyAlignment="1">
      <alignment/>
    </xf>
    <xf numFmtId="4" fontId="0" fillId="2" borderId="56" xfId="0" applyNumberFormat="1" applyFill="1" applyBorder="1" applyAlignment="1">
      <alignment horizontal="center"/>
    </xf>
    <xf numFmtId="4" fontId="0" fillId="2" borderId="56" xfId="0" applyNumberFormat="1" applyFill="1" applyBorder="1" applyAlignment="1">
      <alignment/>
    </xf>
    <xf numFmtId="4" fontId="6" fillId="2" borderId="56" xfId="0" applyNumberFormat="1" applyFont="1" applyFill="1" applyBorder="1" applyAlignment="1">
      <alignment/>
    </xf>
    <xf numFmtId="172" fontId="0" fillId="2" borderId="51" xfId="0" applyNumberFormat="1" applyFill="1" applyBorder="1" applyAlignment="1">
      <alignment horizontal="right"/>
    </xf>
    <xf numFmtId="3" fontId="0" fillId="4" borderId="34" xfId="0" applyNumberFormat="1" applyFont="1" applyFill="1" applyBorder="1" applyAlignment="1">
      <alignment horizontal="right"/>
    </xf>
    <xf numFmtId="3" fontId="0" fillId="4" borderId="21" xfId="0" applyNumberFormat="1" applyFont="1" applyFill="1" applyBorder="1" applyAlignment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4" borderId="19" xfId="0" applyNumberFormat="1" applyFill="1" applyBorder="1" applyAlignment="1">
      <alignment horizontal="right"/>
    </xf>
    <xf numFmtId="4" fontId="6" fillId="2" borderId="45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left"/>
    </xf>
    <xf numFmtId="3" fontId="29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 horizontal="centerContinuous"/>
    </xf>
    <xf numFmtId="3" fontId="23" fillId="0" borderId="43" xfId="0" applyNumberFormat="1" applyFont="1" applyBorder="1" applyAlignment="1">
      <alignment/>
    </xf>
    <xf numFmtId="3" fontId="23" fillId="2" borderId="43" xfId="0" applyNumberFormat="1" applyFont="1" applyFill="1" applyBorder="1" applyAlignment="1">
      <alignment horizontal="right"/>
    </xf>
    <xf numFmtId="3" fontId="23" fillId="2" borderId="0" xfId="0" applyNumberFormat="1" applyFont="1" applyFill="1" applyAlignment="1">
      <alignment horizontal="left"/>
    </xf>
    <xf numFmtId="3" fontId="0" fillId="2" borderId="31" xfId="0" applyNumberFormat="1" applyFont="1" applyFill="1" applyBorder="1" applyAlignment="1">
      <alignment/>
    </xf>
    <xf numFmtId="3" fontId="0" fillId="2" borderId="57" xfId="0" applyNumberFormat="1" applyFont="1" applyFill="1" applyBorder="1" applyAlignment="1">
      <alignment/>
    </xf>
    <xf numFmtId="3" fontId="0" fillId="2" borderId="58" xfId="0" applyNumberFormat="1" applyFont="1" applyFill="1" applyBorder="1" applyAlignment="1">
      <alignment/>
    </xf>
    <xf numFmtId="3" fontId="0" fillId="2" borderId="59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3" fontId="0" fillId="2" borderId="34" xfId="0" applyNumberFormat="1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3" fontId="0" fillId="2" borderId="60" xfId="0" applyNumberFormat="1" applyFont="1" applyFill="1" applyBorder="1" applyAlignment="1">
      <alignment/>
    </xf>
    <xf numFmtId="3" fontId="0" fillId="2" borderId="48" xfId="0" applyNumberFormat="1" applyFont="1" applyFill="1" applyBorder="1" applyAlignment="1">
      <alignment/>
    </xf>
    <xf numFmtId="3" fontId="0" fillId="2" borderId="61" xfId="0" applyNumberFormat="1" applyFont="1" applyFill="1" applyBorder="1" applyAlignment="1">
      <alignment/>
    </xf>
    <xf numFmtId="3" fontId="0" fillId="2" borderId="53" xfId="0" applyNumberFormat="1" applyFont="1" applyFill="1" applyBorder="1" applyAlignment="1">
      <alignment/>
    </xf>
    <xf numFmtId="3" fontId="0" fillId="2" borderId="62" xfId="0" applyNumberFormat="1" applyFont="1" applyFill="1" applyBorder="1" applyAlignment="1">
      <alignment/>
    </xf>
    <xf numFmtId="3" fontId="0" fillId="2" borderId="43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2" borderId="63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/>
    </xf>
    <xf numFmtId="3" fontId="2" fillId="2" borderId="64" xfId="0" applyNumberFormat="1" applyFont="1" applyFill="1" applyBorder="1" applyAlignment="1">
      <alignment horizontal="right"/>
    </xf>
    <xf numFmtId="3" fontId="0" fillId="0" borderId="4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2" fillId="0" borderId="64" xfId="0" applyNumberFormat="1" applyFont="1" applyBorder="1" applyAlignment="1">
      <alignment/>
    </xf>
    <xf numFmtId="3" fontId="0" fillId="2" borderId="65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43" xfId="0" applyNumberFormat="1" applyFont="1" applyFill="1" applyBorder="1" applyAlignment="1">
      <alignment/>
    </xf>
    <xf numFmtId="3" fontId="0" fillId="2" borderId="41" xfId="0" applyNumberFormat="1" applyFont="1" applyFill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7" fillId="3" borderId="4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1" fillId="4" borderId="0" xfId="0" applyNumberFormat="1" applyFont="1" applyFill="1" applyBorder="1" applyAlignment="1">
      <alignment/>
    </xf>
    <xf numFmtId="3" fontId="0" fillId="2" borderId="44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0" fillId="2" borderId="59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0" borderId="7" xfId="0" applyFont="1" applyBorder="1" applyAlignment="1">
      <alignment horizontal="left" vertical="center" indent="1"/>
    </xf>
    <xf numFmtId="0" fontId="0" fillId="3" borderId="4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 indent="1"/>
    </xf>
    <xf numFmtId="49" fontId="0" fillId="2" borderId="0" xfId="0" applyNumberFormat="1" applyFill="1" applyAlignment="1">
      <alignment/>
    </xf>
    <xf numFmtId="3" fontId="10" fillId="2" borderId="0" xfId="0" applyNumberFormat="1" applyFont="1" applyFill="1" applyBorder="1" applyAlignment="1">
      <alignment horizontal="center" vertical="center" wrapText="1"/>
    </xf>
    <xf numFmtId="3" fontId="0" fillId="4" borderId="19" xfId="0" applyNumberFormat="1" applyFill="1" applyBorder="1" applyAlignment="1">
      <alignment/>
    </xf>
    <xf numFmtId="3" fontId="1" fillId="4" borderId="45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 horizontal="center" vertical="center" wrapText="1"/>
    </xf>
    <xf numFmtId="3" fontId="0" fillId="4" borderId="44" xfId="0" applyNumberFormat="1" applyFont="1" applyFill="1" applyBorder="1" applyAlignment="1">
      <alignment horizontal="right" vertical="center" wrapText="1"/>
    </xf>
    <xf numFmtId="3" fontId="0" fillId="4" borderId="3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8" xfId="0" applyNumberFormat="1" applyFont="1" applyFill="1" applyBorder="1" applyAlignment="1">
      <alignment horizontal="right" vertical="center" wrapText="1"/>
    </xf>
    <xf numFmtId="3" fontId="1" fillId="4" borderId="6" xfId="0" applyNumberFormat="1" applyFont="1" applyFill="1" applyBorder="1" applyAlignment="1">
      <alignment/>
    </xf>
    <xf numFmtId="3" fontId="1" fillId="4" borderId="32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2" fontId="1" fillId="4" borderId="6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2" borderId="15" xfId="0" applyNumberFormat="1" applyFill="1" applyBorder="1" applyAlignment="1">
      <alignment horizontal="center"/>
    </xf>
    <xf numFmtId="172" fontId="0" fillId="2" borderId="19" xfId="0" applyNumberFormat="1" applyFont="1" applyFill="1" applyBorder="1" applyAlignment="1">
      <alignment horizontal="right"/>
    </xf>
    <xf numFmtId="172" fontId="0" fillId="2" borderId="16" xfId="0" applyNumberFormat="1" applyFont="1" applyFill="1" applyBorder="1" applyAlignment="1">
      <alignment horizontal="right"/>
    </xf>
    <xf numFmtId="172" fontId="0" fillId="2" borderId="17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/>
    </xf>
    <xf numFmtId="4" fontId="0" fillId="2" borderId="35" xfId="0" applyNumberFormat="1" applyFill="1" applyBorder="1" applyAlignment="1">
      <alignment horizontal="centerContinuous" vertical="center"/>
    </xf>
    <xf numFmtId="172" fontId="0" fillId="2" borderId="35" xfId="0" applyNumberFormat="1" applyFill="1" applyBorder="1" applyAlignment="1">
      <alignment horizontal="right"/>
    </xf>
    <xf numFmtId="4" fontId="0" fillId="2" borderId="35" xfId="0" applyNumberFormat="1" applyFill="1" applyBorder="1" applyAlignment="1">
      <alignment/>
    </xf>
    <xf numFmtId="172" fontId="1" fillId="2" borderId="35" xfId="0" applyNumberFormat="1" applyFont="1" applyFill="1" applyBorder="1" applyAlignment="1">
      <alignment/>
    </xf>
    <xf numFmtId="4" fontId="20" fillId="2" borderId="0" xfId="0" applyNumberFormat="1" applyFont="1" applyFill="1" applyBorder="1" applyAlignment="1">
      <alignment horizontal="justify" vertical="top" wrapText="1"/>
    </xf>
    <xf numFmtId="3" fontId="1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 horizontal="right"/>
    </xf>
    <xf numFmtId="0" fontId="17" fillId="0" borderId="0" xfId="0" applyFont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wrapText="1" indent="1"/>
    </xf>
    <xf numFmtId="0" fontId="1" fillId="2" borderId="41" xfId="0" applyFont="1" applyFill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wrapText="1" indent="1"/>
    </xf>
    <xf numFmtId="3" fontId="2" fillId="2" borderId="65" xfId="0" applyNumberFormat="1" applyFont="1" applyFill="1" applyBorder="1" applyAlignment="1">
      <alignment horizontal="left"/>
    </xf>
    <xf numFmtId="3" fontId="2" fillId="2" borderId="3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2" borderId="43" xfId="0" applyNumberFormat="1" applyFont="1" applyFill="1" applyBorder="1" applyAlignment="1">
      <alignment horizontal="right"/>
    </xf>
    <xf numFmtId="3" fontId="2" fillId="0" borderId="43" xfId="0" applyNumberFormat="1" applyFont="1" applyBorder="1" applyAlignment="1">
      <alignment/>
    </xf>
    <xf numFmtId="3" fontId="2" fillId="2" borderId="59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61" xfId="0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0" fillId="2" borderId="37" xfId="0" applyNumberFormat="1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 horizontal="left"/>
    </xf>
    <xf numFmtId="3" fontId="2" fillId="2" borderId="27" xfId="0" applyNumberFormat="1" applyFont="1" applyFill="1" applyBorder="1" applyAlignment="1">
      <alignment horizontal="left"/>
    </xf>
    <xf numFmtId="3" fontId="17" fillId="6" borderId="32" xfId="0" applyNumberFormat="1" applyFont="1" applyFill="1" applyBorder="1" applyAlignment="1">
      <alignment horizontal="right"/>
    </xf>
    <xf numFmtId="3" fontId="17" fillId="6" borderId="4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vertical="center" wrapText="1" indent="1"/>
    </xf>
    <xf numFmtId="0" fontId="3" fillId="2" borderId="41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3" fillId="2" borderId="41" xfId="0" applyFont="1" applyFill="1" applyBorder="1" applyAlignment="1">
      <alignment horizontal="left" wrapText="1" indent="1"/>
    </xf>
    <xf numFmtId="0" fontId="1" fillId="2" borderId="41" xfId="0" applyFont="1" applyFill="1" applyBorder="1" applyAlignment="1">
      <alignment horizontal="left" wrapText="1" indent="1"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37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0" borderId="7" xfId="0" applyBorder="1" applyAlignment="1">
      <alignment horizontal="left" vertical="center" inden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indent="1"/>
    </xf>
    <xf numFmtId="0" fontId="17" fillId="0" borderId="0" xfId="0" applyFont="1" applyFill="1" applyAlignment="1">
      <alignment horizontal="center"/>
    </xf>
    <xf numFmtId="0" fontId="0" fillId="3" borderId="7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left" indent="1"/>
    </xf>
    <xf numFmtId="0" fontId="8" fillId="3" borderId="7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3" fontId="12" fillId="2" borderId="0" xfId="0" applyNumberFormat="1" applyFont="1" applyFill="1" applyBorder="1" applyAlignment="1">
      <alignment horizontal="center" vertical="center"/>
    </xf>
    <xf numFmtId="3" fontId="10" fillId="2" borderId="67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Continuous" vertical="center" wrapText="1"/>
    </xf>
    <xf numFmtId="0" fontId="0" fillId="2" borderId="1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61" xfId="0" applyFill="1" applyBorder="1" applyAlignment="1">
      <alignment/>
    </xf>
    <xf numFmtId="0" fontId="1" fillId="2" borderId="15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4" fontId="0" fillId="4" borderId="0" xfId="0" applyNumberFormat="1" applyFill="1" applyBorder="1" applyAlignment="1">
      <alignment/>
    </xf>
    <xf numFmtId="4" fontId="0" fillId="2" borderId="23" xfId="0" applyNumberFormat="1" applyFont="1" applyFill="1" applyBorder="1" applyAlignment="1">
      <alignment horizontal="centerContinuous" vertical="center"/>
    </xf>
    <xf numFmtId="4" fontId="1" fillId="4" borderId="0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 horizontal="center" vertical="center" wrapText="1"/>
    </xf>
    <xf numFmtId="172" fontId="35" fillId="2" borderId="31" xfId="0" applyNumberFormat="1" applyFon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0" fillId="2" borderId="9" xfId="0" applyNumberFormat="1" applyFill="1" applyBorder="1" applyAlignment="1">
      <alignment/>
    </xf>
    <xf numFmtId="172" fontId="12" fillId="2" borderId="14" xfId="0" applyNumberFormat="1" applyFont="1" applyFill="1" applyBorder="1" applyAlignment="1">
      <alignment horizontal="right"/>
    </xf>
    <xf numFmtId="4" fontId="12" fillId="2" borderId="63" xfId="0" applyNumberFormat="1" applyFont="1" applyFill="1" applyBorder="1" applyAlignment="1">
      <alignment horizontal="left" vertical="center"/>
    </xf>
    <xf numFmtId="4" fontId="12" fillId="2" borderId="68" xfId="0" applyNumberFormat="1" applyFont="1" applyFill="1" applyBorder="1" applyAlignment="1">
      <alignment horizontal="left" vertical="center" wrapText="1"/>
    </xf>
    <xf numFmtId="4" fontId="6" fillId="2" borderId="57" xfId="0" applyNumberFormat="1" applyFont="1" applyFill="1" applyBorder="1" applyAlignment="1">
      <alignment horizontal="center" vertical="center" wrapText="1"/>
    </xf>
    <xf numFmtId="4" fontId="6" fillId="2" borderId="67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/>
    </xf>
    <xf numFmtId="4" fontId="12" fillId="2" borderId="69" xfId="0" applyNumberFormat="1" applyFont="1" applyFill="1" applyBorder="1" applyAlignment="1">
      <alignment horizontal="left" vertical="center"/>
    </xf>
    <xf numFmtId="4" fontId="12" fillId="2" borderId="52" xfId="0" applyNumberFormat="1" applyFont="1" applyFill="1" applyBorder="1" applyAlignment="1">
      <alignment horizontal="left" vertical="center"/>
    </xf>
    <xf numFmtId="1" fontId="6" fillId="2" borderId="57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/>
    </xf>
    <xf numFmtId="172" fontId="0" fillId="2" borderId="11" xfId="0" applyNumberFormat="1" applyFont="1" applyFill="1" applyBorder="1" applyAlignment="1">
      <alignment/>
    </xf>
    <xf numFmtId="172" fontId="0" fillId="2" borderId="11" xfId="0" applyNumberFormat="1" applyFont="1" applyFill="1" applyBorder="1" applyAlignment="1">
      <alignment horizontal="center"/>
    </xf>
    <xf numFmtId="172" fontId="0" fillId="2" borderId="19" xfId="0" applyNumberFormat="1" applyFont="1" applyFill="1" applyBorder="1" applyAlignment="1">
      <alignment/>
    </xf>
    <xf numFmtId="172" fontId="0" fillId="2" borderId="12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 horizontal="center"/>
    </xf>
    <xf numFmtId="172" fontId="0" fillId="2" borderId="16" xfId="0" applyNumberFormat="1" applyFont="1" applyFill="1" applyBorder="1" applyAlignment="1">
      <alignment/>
    </xf>
    <xf numFmtId="172" fontId="0" fillId="2" borderId="10" xfId="0" applyNumberFormat="1" applyFont="1" applyFill="1" applyBorder="1" applyAlignment="1">
      <alignment/>
    </xf>
    <xf numFmtId="172" fontId="0" fillId="2" borderId="10" xfId="0" applyNumberFormat="1" applyFont="1" applyFill="1" applyBorder="1" applyAlignment="1">
      <alignment horizontal="center"/>
    </xf>
    <xf numFmtId="172" fontId="0" fillId="2" borderId="17" xfId="0" applyNumberFormat="1" applyFont="1" applyFill="1" applyBorder="1" applyAlignment="1">
      <alignment/>
    </xf>
    <xf numFmtId="4" fontId="0" fillId="2" borderId="38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/>
    </xf>
    <xf numFmtId="172" fontId="0" fillId="2" borderId="16" xfId="0" applyNumberFormat="1" applyFont="1" applyFill="1" applyBorder="1" applyAlignment="1">
      <alignment/>
    </xf>
    <xf numFmtId="172" fontId="0" fillId="2" borderId="31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172" fontId="0" fillId="2" borderId="48" xfId="0" applyNumberFormat="1" applyFont="1" applyFill="1" applyBorder="1" applyAlignment="1">
      <alignment/>
    </xf>
    <xf numFmtId="172" fontId="0" fillId="2" borderId="10" xfId="0" applyNumberFormat="1" applyFont="1" applyFill="1" applyBorder="1" applyAlignment="1">
      <alignment/>
    </xf>
    <xf numFmtId="172" fontId="0" fillId="2" borderId="17" xfId="0" applyNumberFormat="1" applyFont="1" applyFill="1" applyBorder="1" applyAlignment="1">
      <alignment/>
    </xf>
    <xf numFmtId="172" fontId="0" fillId="2" borderId="36" xfId="0" applyNumberFormat="1" applyFont="1" applyFill="1" applyBorder="1" applyAlignment="1">
      <alignment/>
    </xf>
    <xf numFmtId="172" fontId="0" fillId="2" borderId="18" xfId="0" applyNumberFormat="1" applyFont="1" applyFill="1" applyBorder="1" applyAlignment="1">
      <alignment/>
    </xf>
    <xf numFmtId="172" fontId="0" fillId="2" borderId="22" xfId="0" applyNumberFormat="1" applyFont="1" applyFill="1" applyBorder="1" applyAlignment="1">
      <alignment/>
    </xf>
    <xf numFmtId="172" fontId="0" fillId="2" borderId="49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172" fontId="6" fillId="2" borderId="7" xfId="0" applyNumberFormat="1" applyFont="1" applyFill="1" applyBorder="1" applyAlignment="1">
      <alignment/>
    </xf>
    <xf numFmtId="172" fontId="6" fillId="2" borderId="31" xfId="0" applyNumberFormat="1" applyFont="1" applyFill="1" applyBorder="1" applyAlignment="1">
      <alignment/>
    </xf>
    <xf numFmtId="172" fontId="35" fillId="2" borderId="5" xfId="0" applyNumberFormat="1" applyFont="1" applyFill="1" applyBorder="1" applyAlignment="1">
      <alignment/>
    </xf>
    <xf numFmtId="172" fontId="35" fillId="2" borderId="20" xfId="0" applyNumberFormat="1" applyFont="1" applyFill="1" applyBorder="1" applyAlignment="1">
      <alignment/>
    </xf>
    <xf numFmtId="172" fontId="35" fillId="2" borderId="4" xfId="0" applyNumberFormat="1" applyFont="1" applyFill="1" applyBorder="1" applyAlignment="1">
      <alignment/>
    </xf>
    <xf numFmtId="4" fontId="35" fillId="2" borderId="0" xfId="0" applyNumberFormat="1" applyFont="1" applyFill="1" applyAlignment="1">
      <alignment horizontal="left"/>
    </xf>
    <xf numFmtId="4" fontId="35" fillId="2" borderId="0" xfId="0" applyNumberFormat="1" applyFont="1" applyFill="1" applyAlignment="1">
      <alignment/>
    </xf>
    <xf numFmtId="3" fontId="0" fillId="2" borderId="13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32" xfId="0" applyNumberFormat="1" applyFont="1" applyFill="1" applyBorder="1" applyAlignment="1">
      <alignment horizontal="center" vertical="center" wrapText="1"/>
    </xf>
    <xf numFmtId="3" fontId="0" fillId="2" borderId="2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 horizontal="center"/>
    </xf>
    <xf numFmtId="3" fontId="0" fillId="2" borderId="39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left"/>
    </xf>
    <xf numFmtId="3" fontId="1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wrapText="1"/>
    </xf>
    <xf numFmtId="0" fontId="19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4" fontId="6" fillId="2" borderId="50" xfId="0" applyNumberFormat="1" applyFont="1" applyFill="1" applyBorder="1" applyAlignment="1">
      <alignment horizontal="left" vertical="center" wrapText="1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41" xfId="0" applyNumberFormat="1" applyFont="1" applyFill="1" applyBorder="1" applyAlignment="1">
      <alignment horizontal="left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4" fontId="0" fillId="2" borderId="45" xfId="0" applyNumberFormat="1" applyFill="1" applyBorder="1" applyAlignment="1">
      <alignment horizontal="center" vertical="center"/>
    </xf>
    <xf numFmtId="4" fontId="0" fillId="2" borderId="32" xfId="0" applyNumberFormat="1" applyFill="1" applyBorder="1" applyAlignment="1">
      <alignment horizontal="center" vertical="center"/>
    </xf>
    <xf numFmtId="4" fontId="0" fillId="2" borderId="26" xfId="0" applyNumberFormat="1" applyFill="1" applyBorder="1" applyAlignment="1">
      <alignment horizontal="center" vertical="center"/>
    </xf>
    <xf numFmtId="4" fontId="6" fillId="2" borderId="45" xfId="0" applyNumberFormat="1" applyFont="1" applyFill="1" applyBorder="1" applyAlignment="1">
      <alignment horizontal="center" vertical="center"/>
    </xf>
    <xf numFmtId="4" fontId="6" fillId="2" borderId="70" xfId="0" applyNumberFormat="1" applyFont="1" applyFill="1" applyBorder="1" applyAlignment="1">
      <alignment horizontal="left" vertical="center" wrapText="1"/>
    </xf>
    <xf numFmtId="4" fontId="6" fillId="2" borderId="29" xfId="0" applyNumberFormat="1" applyFont="1" applyFill="1" applyBorder="1" applyAlignment="1">
      <alignment horizontal="left" vertical="center" wrapText="1"/>
    </xf>
    <xf numFmtId="4" fontId="6" fillId="2" borderId="25" xfId="0" applyNumberFormat="1" applyFont="1" applyFill="1" applyBorder="1" applyAlignment="1">
      <alignment horizontal="left" vertical="center" wrapText="1"/>
    </xf>
    <xf numFmtId="4" fontId="15" fillId="2" borderId="45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7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" fontId="0" fillId="2" borderId="45" xfId="0" applyNumberFormat="1" applyFont="1" applyFill="1" applyBorder="1" applyAlignment="1">
      <alignment horizontal="center" vertical="center"/>
    </xf>
    <xf numFmtId="4" fontId="0" fillId="2" borderId="32" xfId="0" applyNumberFormat="1" applyFont="1" applyFill="1" applyBorder="1" applyAlignment="1">
      <alignment horizontal="center" vertical="center"/>
    </xf>
    <xf numFmtId="4" fontId="0" fillId="2" borderId="26" xfId="0" applyNumberFormat="1" applyFont="1" applyFill="1" applyBorder="1" applyAlignment="1">
      <alignment horizontal="center" vertical="center"/>
    </xf>
    <xf numFmtId="4" fontId="6" fillId="2" borderId="46" xfId="0" applyNumberFormat="1" applyFont="1" applyFill="1" applyBorder="1" applyAlignment="1">
      <alignment horizontal="left" vertical="center" wrapText="1"/>
    </xf>
    <xf numFmtId="3" fontId="13" fillId="2" borderId="45" xfId="0" applyNumberFormat="1" applyFont="1" applyFill="1" applyBorder="1" applyAlignment="1">
      <alignment horizontal="center"/>
    </xf>
    <xf numFmtId="3" fontId="13" fillId="2" borderId="32" xfId="0" applyNumberFormat="1" applyFont="1" applyFill="1" applyBorder="1" applyAlignment="1">
      <alignment horizontal="center"/>
    </xf>
    <xf numFmtId="3" fontId="13" fillId="2" borderId="26" xfId="0" applyNumberFormat="1" applyFont="1" applyFill="1" applyBorder="1" applyAlignment="1">
      <alignment horizontal="center"/>
    </xf>
    <xf numFmtId="3" fontId="13" fillId="2" borderId="63" xfId="0" applyNumberFormat="1" applyFont="1" applyFill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 wrapText="1"/>
    </xf>
    <xf numFmtId="3" fontId="13" fillId="2" borderId="23" xfId="0" applyNumberFormat="1" applyFont="1" applyFill="1" applyBorder="1" applyAlignment="1">
      <alignment horizontal="center" vertical="center" wrapText="1"/>
    </xf>
    <xf numFmtId="3" fontId="13" fillId="2" borderId="7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vertical="center" wrapText="1"/>
    </xf>
    <xf numFmtId="3" fontId="0" fillId="2" borderId="73" xfId="0" applyNumberFormat="1" applyFill="1" applyBorder="1" applyAlignment="1">
      <alignment vertical="center" wrapText="1"/>
    </xf>
    <xf numFmtId="3" fontId="0" fillId="2" borderId="0" xfId="0" applyNumberFormat="1" applyFill="1" applyAlignment="1">
      <alignment/>
    </xf>
    <xf numFmtId="3" fontId="6" fillId="2" borderId="74" xfId="0" applyNumberFormat="1" applyFont="1" applyFill="1" applyBorder="1" applyAlignment="1">
      <alignment horizontal="center" vertical="center" wrapText="1"/>
    </xf>
    <xf numFmtId="3" fontId="10" fillId="2" borderId="75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/>
    </xf>
    <xf numFmtId="3" fontId="0" fillId="2" borderId="73" xfId="0" applyNumberFormat="1" applyFill="1" applyBorder="1" applyAlignment="1">
      <alignment/>
    </xf>
    <xf numFmtId="3" fontId="6" fillId="2" borderId="24" xfId="0" applyNumberFormat="1" applyFont="1" applyFill="1" applyBorder="1" applyAlignment="1">
      <alignment horizontal="center" vertical="center" wrapText="1"/>
    </xf>
    <xf numFmtId="3" fontId="12" fillId="2" borderId="45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>
      <alignment horizontal="center" vertical="center"/>
    </xf>
    <xf numFmtId="3" fontId="12" fillId="2" borderId="26" xfId="0" applyNumberFormat="1" applyFont="1" applyFill="1" applyBorder="1" applyAlignment="1">
      <alignment horizontal="center" vertical="center"/>
    </xf>
    <xf numFmtId="3" fontId="10" fillId="2" borderId="33" xfId="0" applyNumberFormat="1" applyFont="1" applyFill="1" applyBorder="1" applyAlignment="1">
      <alignment horizontal="center" vertical="center" wrapText="1"/>
    </xf>
    <xf numFmtId="3" fontId="10" fillId="2" borderId="54" xfId="0" applyNumberFormat="1" applyFont="1" applyFill="1" applyBorder="1" applyAlignment="1">
      <alignment horizontal="center" vertical="center" wrapText="1"/>
    </xf>
    <xf numFmtId="3" fontId="10" fillId="2" borderId="30" xfId="0" applyNumberFormat="1" applyFont="1" applyFill="1" applyBorder="1" applyAlignment="1">
      <alignment horizontal="center" vertical="center" wrapText="1"/>
    </xf>
    <xf numFmtId="3" fontId="10" fillId="2" borderId="67" xfId="0" applyNumberFormat="1" applyFont="1" applyFill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left" vertical="center"/>
    </xf>
    <xf numFmtId="3" fontId="13" fillId="2" borderId="29" xfId="0" applyNumberFormat="1" applyFont="1" applyFill="1" applyBorder="1" applyAlignment="1">
      <alignment horizontal="left" vertical="center"/>
    </xf>
    <xf numFmtId="3" fontId="13" fillId="2" borderId="25" xfId="0" applyNumberFormat="1" applyFont="1" applyFill="1" applyBorder="1" applyAlignment="1">
      <alignment horizontal="left" vertical="center"/>
    </xf>
    <xf numFmtId="3" fontId="0" fillId="2" borderId="60" xfId="0" applyNumberFormat="1" applyFill="1" applyBorder="1" applyAlignment="1">
      <alignment/>
    </xf>
    <xf numFmtId="3" fontId="0" fillId="2" borderId="66" xfId="0" applyNumberFormat="1" applyFill="1" applyBorder="1" applyAlignment="1">
      <alignment/>
    </xf>
    <xf numFmtId="3" fontId="0" fillId="2" borderId="48" xfId="0" applyNumberFormat="1" applyFill="1" applyBorder="1" applyAlignment="1">
      <alignment/>
    </xf>
    <xf numFmtId="3" fontId="0" fillId="2" borderId="76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62" xfId="0" applyNumberFormat="1" applyFill="1" applyBorder="1" applyAlignment="1">
      <alignment/>
    </xf>
    <xf numFmtId="3" fontId="13" fillId="2" borderId="52" xfId="0" applyNumberFormat="1" applyFont="1" applyFill="1" applyBorder="1" applyAlignment="1">
      <alignment horizontal="justify" vertical="center"/>
    </xf>
    <xf numFmtId="3" fontId="13" fillId="2" borderId="25" xfId="0" applyNumberFormat="1" applyFont="1" applyFill="1" applyBorder="1" applyAlignment="1">
      <alignment horizontal="justify" vertical="center"/>
    </xf>
    <xf numFmtId="3" fontId="0" fillId="2" borderId="36" xfId="0" applyNumberFormat="1" applyFill="1" applyBorder="1" applyAlignment="1">
      <alignment horizontal="center" vertical="center"/>
    </xf>
    <xf numFmtId="3" fontId="0" fillId="2" borderId="34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/>
    </xf>
    <xf numFmtId="3" fontId="7" fillId="2" borderId="71" xfId="0" applyNumberFormat="1" applyFont="1" applyFill="1" applyBorder="1" applyAlignment="1">
      <alignment horizontal="left"/>
    </xf>
    <xf numFmtId="3" fontId="7" fillId="2" borderId="45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0" fillId="2" borderId="45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3" fontId="0" fillId="2" borderId="26" xfId="0" applyNumberFormat="1" applyFill="1" applyBorder="1" applyAlignment="1">
      <alignment/>
    </xf>
    <xf numFmtId="3" fontId="0" fillId="2" borderId="74" xfId="0" applyNumberFormat="1" applyFill="1" applyBorder="1" applyAlignment="1">
      <alignment/>
    </xf>
    <xf numFmtId="3" fontId="0" fillId="2" borderId="75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14" fillId="2" borderId="52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3" fillId="2" borderId="50" xfId="0" applyNumberFormat="1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 wrapText="1"/>
    </xf>
    <xf numFmtId="3" fontId="0" fillId="4" borderId="52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0" fillId="4" borderId="63" xfId="0" applyNumberFormat="1" applyFont="1" applyFill="1" applyBorder="1" applyAlignment="1">
      <alignment horizontal="center" vertical="center"/>
    </xf>
    <xf numFmtId="3" fontId="0" fillId="4" borderId="50" xfId="0" applyNumberFormat="1" applyFont="1" applyFill="1" applyBorder="1" applyAlignment="1">
      <alignment horizontal="center" vertical="center"/>
    </xf>
    <xf numFmtId="3" fontId="0" fillId="4" borderId="69" xfId="0" applyNumberFormat="1" applyFont="1" applyFill="1" applyBorder="1" applyAlignment="1">
      <alignment horizontal="center" vertical="center"/>
    </xf>
    <xf numFmtId="3" fontId="0" fillId="4" borderId="70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left" vertical="center" wrapText="1"/>
    </xf>
    <xf numFmtId="3" fontId="6" fillId="4" borderId="70" xfId="0" applyNumberFormat="1" applyFont="1" applyFill="1" applyBorder="1" applyAlignment="1">
      <alignment horizontal="left" vertical="center" wrapText="1"/>
    </xf>
    <xf numFmtId="3" fontId="5" fillId="4" borderId="45" xfId="0" applyNumberFormat="1" applyFont="1" applyFill="1" applyBorder="1" applyAlignment="1">
      <alignment horizontal="justify" vertical="center" wrapText="1"/>
    </xf>
    <xf numFmtId="3" fontId="5" fillId="4" borderId="26" xfId="0" applyNumberFormat="1" applyFont="1" applyFill="1" applyBorder="1" applyAlignment="1">
      <alignment horizontal="justify" vertical="center" wrapText="1"/>
    </xf>
    <xf numFmtId="3" fontId="10" fillId="2" borderId="63" xfId="0" applyNumberFormat="1" applyFont="1" applyFill="1" applyBorder="1" applyAlignment="1">
      <alignment horizontal="center" vertical="center" wrapText="1"/>
    </xf>
    <xf numFmtId="3" fontId="10" fillId="2" borderId="41" xfId="0" applyNumberFormat="1" applyFont="1" applyFill="1" applyBorder="1" applyAlignment="1">
      <alignment horizontal="center" vertical="center" wrapText="1"/>
    </xf>
    <xf numFmtId="3" fontId="10" fillId="2" borderId="78" xfId="0" applyNumberFormat="1" applyFont="1" applyFill="1" applyBorder="1" applyAlignment="1">
      <alignment horizontal="center" vertical="center" wrapText="1"/>
    </xf>
    <xf numFmtId="3" fontId="5" fillId="2" borderId="69" xfId="0" applyNumberFormat="1" applyFont="1" applyFill="1" applyBorder="1" applyAlignment="1">
      <alignment horizontal="center" vertical="center" wrapText="1"/>
    </xf>
    <xf numFmtId="3" fontId="5" fillId="2" borderId="68" xfId="0" applyNumberFormat="1" applyFont="1" applyFill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0" fillId="2" borderId="57" xfId="0" applyNumberFormat="1" applyFont="1" applyFill="1" applyBorder="1" applyAlignment="1">
      <alignment horizontal="center" vertical="center" wrapText="1"/>
    </xf>
    <xf numFmtId="3" fontId="10" fillId="2" borderId="69" xfId="0" applyNumberFormat="1" applyFont="1" applyFill="1" applyBorder="1" applyAlignment="1">
      <alignment horizontal="center" vertical="center" wrapText="1"/>
    </xf>
    <xf numFmtId="3" fontId="10" fillId="2" borderId="79" xfId="0" applyNumberFormat="1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3" fontId="0" fillId="4" borderId="30" xfId="0" applyNumberFormat="1" applyFont="1" applyFill="1" applyBorder="1" applyAlignment="1">
      <alignment horizontal="center" vertical="center"/>
    </xf>
    <xf numFmtId="3" fontId="0" fillId="4" borderId="67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/>
    </xf>
    <xf numFmtId="0" fontId="3" fillId="2" borderId="41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11" xfId="0" applyFont="1" applyFill="1" applyBorder="1" applyAlignment="1">
      <alignment horizontal="left" vertical="center" wrapText="1" indent="1"/>
    </xf>
    <xf numFmtId="0" fontId="8" fillId="3" borderId="4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1</xdr:col>
      <xdr:colOff>0</xdr:colOff>
      <xdr:row>41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7124700"/>
          <a:ext cx="81915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7.25390625" style="1" bestFit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594" t="s">
        <v>170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39"/>
      <c r="O1" s="39"/>
    </row>
    <row r="2" spans="1:15" ht="27" customHeight="1">
      <c r="A2" s="57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</row>
    <row r="3" spans="1:15" ht="15.75" customHeight="1">
      <c r="A3" s="57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9"/>
      <c r="O3" s="39"/>
    </row>
    <row r="4" spans="1:11" ht="15.75">
      <c r="A4" s="5" t="s">
        <v>291</v>
      </c>
      <c r="B4" s="3"/>
      <c r="C4" s="3"/>
      <c r="D4" s="3"/>
      <c r="E4" s="571"/>
      <c r="F4" s="571"/>
      <c r="G4" s="571"/>
      <c r="H4" s="571"/>
      <c r="I4" s="4"/>
      <c r="J4" s="4"/>
      <c r="K4" s="3"/>
    </row>
    <row r="5" spans="2:10" ht="12.75" customHeight="1" thickBot="1">
      <c r="B5" s="2"/>
      <c r="C5" s="2"/>
      <c r="D5" s="2"/>
      <c r="E5" s="2"/>
      <c r="F5" s="2"/>
      <c r="G5" s="2"/>
      <c r="H5" s="2"/>
      <c r="I5" s="2"/>
      <c r="J5" s="2"/>
    </row>
    <row r="6" spans="1:10" s="53" customFormat="1" ht="29.25" customHeight="1" thickBot="1">
      <c r="A6" s="48" t="s">
        <v>42</v>
      </c>
      <c r="B6" s="597" t="s">
        <v>62</v>
      </c>
      <c r="C6" s="598"/>
      <c r="D6" s="297" t="s">
        <v>129</v>
      </c>
      <c r="E6" s="50" t="s">
        <v>44</v>
      </c>
      <c r="F6" s="599" t="s">
        <v>63</v>
      </c>
      <c r="G6" s="598"/>
      <c r="H6" s="49" t="s">
        <v>64</v>
      </c>
      <c r="I6" s="49" t="s">
        <v>19</v>
      </c>
      <c r="J6" s="51" t="s">
        <v>10</v>
      </c>
    </row>
    <row r="7" spans="1:18" ht="12.75" customHeight="1">
      <c r="A7" s="32" t="s">
        <v>70</v>
      </c>
      <c r="B7" s="33">
        <v>1</v>
      </c>
      <c r="C7" s="33">
        <v>1</v>
      </c>
      <c r="D7" s="33"/>
      <c r="E7" s="33"/>
      <c r="F7" s="25"/>
      <c r="G7" s="25">
        <v>1</v>
      </c>
      <c r="H7" s="25"/>
      <c r="I7" s="34"/>
      <c r="J7" s="123">
        <f>SUM(B7:I7)</f>
        <v>3</v>
      </c>
      <c r="N7" s="3"/>
      <c r="O7" s="3"/>
      <c r="P7" s="3"/>
      <c r="Q7" s="3"/>
      <c r="R7" s="3"/>
    </row>
    <row r="8" spans="1:18" ht="12.75" customHeight="1">
      <c r="A8" s="32" t="s">
        <v>23</v>
      </c>
      <c r="B8" s="33">
        <v>1</v>
      </c>
      <c r="C8" s="33"/>
      <c r="D8" s="33"/>
      <c r="E8" s="33"/>
      <c r="F8" s="25"/>
      <c r="G8" s="25">
        <v>1</v>
      </c>
      <c r="H8" s="25"/>
      <c r="I8" s="34"/>
      <c r="J8" s="123">
        <f aca="true" t="shared" si="0" ref="J8:J14">SUM(B8:I8)</f>
        <v>2</v>
      </c>
      <c r="N8" s="3"/>
      <c r="O8" s="3"/>
      <c r="P8" s="3"/>
      <c r="Q8" s="3"/>
      <c r="R8" s="3"/>
    </row>
    <row r="9" spans="1:18" ht="12.75" customHeight="1">
      <c r="A9" s="30" t="s">
        <v>43</v>
      </c>
      <c r="B9" s="15"/>
      <c r="C9" s="467"/>
      <c r="D9" s="15">
        <v>1</v>
      </c>
      <c r="E9" s="15"/>
      <c r="F9" s="23">
        <v>1</v>
      </c>
      <c r="G9" s="23">
        <v>1</v>
      </c>
      <c r="H9" s="23"/>
      <c r="I9" s="29"/>
      <c r="J9" s="123">
        <f t="shared" si="0"/>
        <v>3</v>
      </c>
      <c r="N9" s="3"/>
      <c r="O9" s="3"/>
      <c r="P9" s="3"/>
      <c r="Q9" s="3"/>
      <c r="R9" s="3"/>
    </row>
    <row r="10" spans="1:18" ht="12.75" customHeight="1">
      <c r="A10" s="30" t="s">
        <v>190</v>
      </c>
      <c r="B10" s="15">
        <v>1</v>
      </c>
      <c r="C10" s="15">
        <v>1</v>
      </c>
      <c r="D10" s="15"/>
      <c r="E10" s="15"/>
      <c r="F10" s="23">
        <v>2</v>
      </c>
      <c r="G10" s="23">
        <v>4</v>
      </c>
      <c r="H10" s="23"/>
      <c r="I10" s="29"/>
      <c r="J10" s="123">
        <f t="shared" si="0"/>
        <v>8</v>
      </c>
      <c r="N10" s="3"/>
      <c r="O10" s="3"/>
      <c r="P10" s="3"/>
      <c r="Q10" s="3"/>
      <c r="R10" s="3"/>
    </row>
    <row r="11" spans="1:18" ht="12.75" customHeight="1">
      <c r="A11" s="30" t="s">
        <v>40</v>
      </c>
      <c r="B11" s="15"/>
      <c r="C11" s="15"/>
      <c r="D11" s="15"/>
      <c r="E11" s="15"/>
      <c r="F11" s="23"/>
      <c r="G11" s="23">
        <v>1</v>
      </c>
      <c r="H11" s="23"/>
      <c r="I11" s="29"/>
      <c r="J11" s="123">
        <f t="shared" si="0"/>
        <v>1</v>
      </c>
      <c r="N11" s="3"/>
      <c r="O11" s="3"/>
      <c r="P11" s="3"/>
      <c r="Q11" s="3"/>
      <c r="R11" s="3"/>
    </row>
    <row r="12" spans="1:10" ht="12.75" customHeight="1">
      <c r="A12" s="30" t="s">
        <v>25</v>
      </c>
      <c r="B12" s="15">
        <v>1</v>
      </c>
      <c r="C12" s="15"/>
      <c r="D12" s="15">
        <v>1</v>
      </c>
      <c r="E12" s="15"/>
      <c r="F12" s="23">
        <v>1</v>
      </c>
      <c r="G12" s="23"/>
      <c r="H12" s="23"/>
      <c r="I12" s="29"/>
      <c r="J12" s="123">
        <f t="shared" si="0"/>
        <v>3</v>
      </c>
    </row>
    <row r="13" spans="1:10" s="10" customFormat="1" ht="12.75" customHeight="1">
      <c r="A13" s="30" t="s">
        <v>26</v>
      </c>
      <c r="B13" s="15"/>
      <c r="C13" s="15">
        <v>1</v>
      </c>
      <c r="D13" s="15">
        <v>1</v>
      </c>
      <c r="E13" s="15"/>
      <c r="F13" s="28">
        <v>1</v>
      </c>
      <c r="G13" s="28">
        <v>1</v>
      </c>
      <c r="H13" s="56"/>
      <c r="I13" s="29">
        <v>0.75</v>
      </c>
      <c r="J13" s="123">
        <f t="shared" si="0"/>
        <v>4.75</v>
      </c>
    </row>
    <row r="14" spans="1:10" s="6" customFormat="1" ht="12.75" customHeight="1" thickBot="1">
      <c r="A14" s="31" t="s">
        <v>5</v>
      </c>
      <c r="B14" s="21">
        <v>2</v>
      </c>
      <c r="C14" s="21">
        <v>10</v>
      </c>
      <c r="D14" s="21">
        <v>2</v>
      </c>
      <c r="E14" s="21">
        <v>0</v>
      </c>
      <c r="F14" s="22">
        <v>14</v>
      </c>
      <c r="G14" s="22">
        <v>16</v>
      </c>
      <c r="H14" s="22">
        <v>3</v>
      </c>
      <c r="I14" s="22"/>
      <c r="J14" s="123">
        <f t="shared" si="0"/>
        <v>47</v>
      </c>
    </row>
    <row r="15" spans="1:10" s="6" customFormat="1" ht="12.75" customHeight="1" thickBot="1">
      <c r="A15" s="14" t="s">
        <v>10</v>
      </c>
      <c r="B15" s="55">
        <f>SUM(B7:B14)</f>
        <v>6</v>
      </c>
      <c r="C15" s="60">
        <f aca="true" t="shared" si="1" ref="C15:I15">SUM(C7:C14)</f>
        <v>13</v>
      </c>
      <c r="D15" s="60">
        <f>SUM(D7:D14)</f>
        <v>5</v>
      </c>
      <c r="E15" s="60">
        <f t="shared" si="1"/>
        <v>0</v>
      </c>
      <c r="F15" s="60">
        <f t="shared" si="1"/>
        <v>19</v>
      </c>
      <c r="G15" s="60">
        <f t="shared" si="1"/>
        <v>25</v>
      </c>
      <c r="H15" s="60">
        <f t="shared" si="1"/>
        <v>3</v>
      </c>
      <c r="I15" s="60">
        <f t="shared" si="1"/>
        <v>0.75</v>
      </c>
      <c r="J15" s="61">
        <f>SUM(B15:I15)</f>
        <v>71.75</v>
      </c>
    </row>
    <row r="16" s="6" customFormat="1" ht="12.75" customHeight="1"/>
    <row r="17" s="6" customFormat="1" ht="12.75" customHeight="1">
      <c r="G17" s="43"/>
    </row>
    <row r="18" spans="1:10" s="41" customFormat="1" ht="15" customHeight="1">
      <c r="A18" s="592" t="s">
        <v>292</v>
      </c>
      <c r="B18" s="592"/>
      <c r="C18" s="568"/>
      <c r="D18" s="77"/>
      <c r="E18" s="596"/>
      <c r="F18" s="596"/>
      <c r="G18" s="596"/>
      <c r="H18" s="596"/>
      <c r="J18" s="40"/>
    </row>
    <row r="19" spans="1:12" s="41" customFormat="1" ht="15" customHeight="1">
      <c r="A19" s="592"/>
      <c r="B19" s="592"/>
      <c r="C19" s="568"/>
      <c r="D19" s="77"/>
      <c r="E19" s="572" t="s">
        <v>289</v>
      </c>
      <c r="F19" s="569"/>
      <c r="G19" s="569"/>
      <c r="H19" s="569"/>
      <c r="J19" s="572" t="s">
        <v>290</v>
      </c>
      <c r="K19" s="570"/>
      <c r="L19" s="570"/>
    </row>
    <row r="20" spans="1:7" s="6" customFormat="1" ht="19.5" customHeight="1" thickBot="1">
      <c r="A20" s="593"/>
      <c r="B20" s="593"/>
      <c r="C20" s="568"/>
      <c r="F20" s="76"/>
      <c r="G20" s="76"/>
    </row>
    <row r="21" spans="1:13" s="38" customFormat="1" ht="33.75" customHeight="1" thickBot="1">
      <c r="A21" s="35" t="s">
        <v>60</v>
      </c>
      <c r="B21" s="36" t="s">
        <v>39</v>
      </c>
      <c r="C21" s="37"/>
      <c r="D21" s="37"/>
      <c r="E21" s="72" t="s">
        <v>42</v>
      </c>
      <c r="F21" s="68" t="s">
        <v>45</v>
      </c>
      <c r="G21" s="62" t="s">
        <v>46</v>
      </c>
      <c r="H21" s="24" t="s">
        <v>81</v>
      </c>
      <c r="J21" s="46" t="s">
        <v>42</v>
      </c>
      <c r="K21" s="52" t="s">
        <v>254</v>
      </c>
      <c r="L21" s="499" t="s">
        <v>255</v>
      </c>
      <c r="M21" s="504" t="s">
        <v>59</v>
      </c>
    </row>
    <row r="22" spans="1:13" s="6" customFormat="1" ht="12.75" customHeight="1">
      <c r="A22" s="26" t="s">
        <v>1</v>
      </c>
      <c r="B22" s="26">
        <v>1267</v>
      </c>
      <c r="E22" s="73" t="s">
        <v>70</v>
      </c>
      <c r="F22" s="69">
        <v>57</v>
      </c>
      <c r="G22" s="67">
        <v>1705</v>
      </c>
      <c r="H22" s="9">
        <v>46</v>
      </c>
      <c r="I22" s="43"/>
      <c r="J22" s="472" t="s">
        <v>70</v>
      </c>
      <c r="K22" s="470">
        <v>9</v>
      </c>
      <c r="L22" s="500">
        <v>11</v>
      </c>
      <c r="M22" s="9"/>
    </row>
    <row r="23" spans="1:13" s="6" customFormat="1" ht="12.75" customHeight="1">
      <c r="A23" s="19" t="s">
        <v>6</v>
      </c>
      <c r="B23" s="19">
        <v>5063</v>
      </c>
      <c r="E23" s="74" t="s">
        <v>23</v>
      </c>
      <c r="F23" s="47">
        <v>5</v>
      </c>
      <c r="G23" s="63">
        <v>90</v>
      </c>
      <c r="H23" s="7">
        <v>2</v>
      </c>
      <c r="J23" s="44" t="s">
        <v>23</v>
      </c>
      <c r="K23" s="470"/>
      <c r="L23" s="500">
        <v>7</v>
      </c>
      <c r="M23" s="7"/>
    </row>
    <row r="24" spans="1:13" s="6" customFormat="1" ht="12.75" customHeight="1">
      <c r="A24" s="19" t="s">
        <v>2</v>
      </c>
      <c r="B24" s="19">
        <v>2266</v>
      </c>
      <c r="E24" s="74" t="s">
        <v>43</v>
      </c>
      <c r="F24" s="47">
        <v>26</v>
      </c>
      <c r="G24" s="63">
        <v>140</v>
      </c>
      <c r="H24" s="7"/>
      <c r="J24" s="42" t="s">
        <v>43</v>
      </c>
      <c r="K24" s="468">
        <v>1</v>
      </c>
      <c r="L24" s="501">
        <v>16</v>
      </c>
      <c r="M24" s="7"/>
    </row>
    <row r="25" spans="1:13" s="6" customFormat="1" ht="12.75" customHeight="1">
      <c r="A25" s="19" t="s">
        <v>21</v>
      </c>
      <c r="B25" s="19">
        <v>2531</v>
      </c>
      <c r="E25" s="469" t="s">
        <v>190</v>
      </c>
      <c r="F25" s="468">
        <v>62</v>
      </c>
      <c r="G25" s="467">
        <v>999</v>
      </c>
      <c r="H25" s="7">
        <v>2</v>
      </c>
      <c r="J25" s="469" t="s">
        <v>190</v>
      </c>
      <c r="K25" s="468">
        <v>108</v>
      </c>
      <c r="L25" s="501">
        <v>108</v>
      </c>
      <c r="M25" s="7">
        <v>1</v>
      </c>
    </row>
    <row r="26" spans="1:13" ht="12.75" customHeight="1">
      <c r="A26" s="19" t="s">
        <v>7</v>
      </c>
      <c r="B26" s="19">
        <v>4038</v>
      </c>
      <c r="C26" s="6"/>
      <c r="D26" s="6"/>
      <c r="E26" s="74" t="s">
        <v>25</v>
      </c>
      <c r="F26" s="47">
        <v>9</v>
      </c>
      <c r="G26" s="63">
        <v>85</v>
      </c>
      <c r="H26" s="7"/>
      <c r="I26" s="6"/>
      <c r="J26" s="42" t="s">
        <v>25</v>
      </c>
      <c r="K26" s="468">
        <v>3</v>
      </c>
      <c r="L26" s="501">
        <v>11</v>
      </c>
      <c r="M26" s="7"/>
    </row>
    <row r="27" spans="1:13" s="17" customFormat="1" ht="12.75" customHeight="1">
      <c r="A27" s="19" t="s">
        <v>3</v>
      </c>
      <c r="B27" s="19">
        <v>1631</v>
      </c>
      <c r="C27" s="6"/>
      <c r="D27" s="6"/>
      <c r="E27" s="74" t="s">
        <v>26</v>
      </c>
      <c r="F27" s="47">
        <v>3</v>
      </c>
      <c r="G27" s="63">
        <v>220</v>
      </c>
      <c r="H27" s="7"/>
      <c r="I27" s="1"/>
      <c r="J27" s="42" t="s">
        <v>40</v>
      </c>
      <c r="K27" s="468"/>
      <c r="L27" s="501">
        <v>17</v>
      </c>
      <c r="M27" s="7"/>
    </row>
    <row r="28" spans="1:13" ht="12.75" customHeight="1" thickBot="1">
      <c r="A28" s="20" t="s">
        <v>4</v>
      </c>
      <c r="B28" s="20">
        <v>3093</v>
      </c>
      <c r="C28" s="6"/>
      <c r="D28" s="6"/>
      <c r="E28" s="75" t="s">
        <v>40</v>
      </c>
      <c r="F28" s="47"/>
      <c r="G28" s="63"/>
      <c r="H28" s="64"/>
      <c r="I28" s="17"/>
      <c r="J28" s="42" t="s">
        <v>26</v>
      </c>
      <c r="K28" s="468">
        <v>1</v>
      </c>
      <c r="L28" s="501">
        <v>10</v>
      </c>
      <c r="M28" s="7"/>
    </row>
    <row r="29" spans="1:14" ht="12.75" customHeight="1" thickBot="1">
      <c r="A29" s="18" t="s">
        <v>10</v>
      </c>
      <c r="B29" s="18">
        <f>SUM(B22:B28)</f>
        <v>19889</v>
      </c>
      <c r="C29" s="6"/>
      <c r="D29" s="6"/>
      <c r="E29" s="75" t="s">
        <v>5</v>
      </c>
      <c r="F29" s="70">
        <v>330</v>
      </c>
      <c r="G29" s="65">
        <v>3360</v>
      </c>
      <c r="H29" s="66">
        <v>24</v>
      </c>
      <c r="J29" s="473" t="s">
        <v>5</v>
      </c>
      <c r="K29" s="471">
        <v>149</v>
      </c>
      <c r="L29" s="502">
        <v>120</v>
      </c>
      <c r="M29" s="66">
        <v>8</v>
      </c>
      <c r="N29" s="389"/>
    </row>
    <row r="30" spans="3:13" ht="12.75" customHeight="1" thickBot="1">
      <c r="C30" s="27"/>
      <c r="D30" s="27"/>
      <c r="E30" s="14" t="s">
        <v>10</v>
      </c>
      <c r="F30" s="71">
        <f>SUM(F22:F29)</f>
        <v>492</v>
      </c>
      <c r="G30" s="128">
        <f>SUM(G22:G29)</f>
        <v>6599</v>
      </c>
      <c r="H30" s="13">
        <f>SUM(H22:H29)</f>
        <v>74</v>
      </c>
      <c r="J30" s="45" t="s">
        <v>10</v>
      </c>
      <c r="K30" s="12">
        <f>SUM(K22:K29)</f>
        <v>271</v>
      </c>
      <c r="L30" s="503">
        <f>SUM(L22:L29)</f>
        <v>300</v>
      </c>
      <c r="M30" s="13">
        <f>SUM(M22:M29)</f>
        <v>9</v>
      </c>
    </row>
    <row r="31" ht="12.75" customHeight="1"/>
    <row r="32" ht="12.75" customHeight="1">
      <c r="G32" s="16"/>
    </row>
    <row r="33" ht="12.75" customHeight="1">
      <c r="G33" s="16"/>
    </row>
    <row r="34" ht="12.75" customHeight="1">
      <c r="G34" s="16"/>
    </row>
    <row r="35" ht="12.75" customHeight="1">
      <c r="G35" s="16"/>
    </row>
    <row r="36" ht="12.75" customHeight="1"/>
  </sheetData>
  <mergeCells count="5">
    <mergeCell ref="A18:B20"/>
    <mergeCell ref="A1:M1"/>
    <mergeCell ref="E18:H18"/>
    <mergeCell ref="B6:C6"/>
    <mergeCell ref="F6:G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&amp;L&amp;8&amp;D&amp;R&amp;8TAB_06.XLS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E41" sqref="E41"/>
    </sheetView>
  </sheetViews>
  <sheetFormatPr defaultColWidth="9.00390625" defaultRowHeight="12.75"/>
  <cols>
    <col min="1" max="1" width="11.375" style="87" customWidth="1"/>
    <col min="2" max="2" width="9.625" style="87" customWidth="1"/>
    <col min="3" max="3" width="9.625" style="85" customWidth="1"/>
    <col min="4" max="4" width="9.625" style="87" customWidth="1"/>
    <col min="5" max="5" width="9.625" style="85" customWidth="1"/>
    <col min="6" max="6" width="9.625" style="87" customWidth="1"/>
    <col min="7" max="7" width="9.625" style="85" customWidth="1"/>
    <col min="8" max="8" width="9.625" style="87" customWidth="1"/>
    <col min="9" max="9" width="9.625" style="85" customWidth="1"/>
    <col min="10" max="10" width="9.625" style="87" customWidth="1"/>
    <col min="11" max="11" width="9.625" style="85" customWidth="1"/>
    <col min="12" max="12" width="9.625" style="87" customWidth="1"/>
    <col min="13" max="13" width="9.625" style="85" customWidth="1"/>
    <col min="14" max="15" width="9.625" style="87" customWidth="1"/>
    <col min="16" max="16" width="8.875" style="87" customWidth="1"/>
    <col min="17" max="17" width="11.75390625" style="87" bestFit="1" customWidth="1"/>
    <col min="18" max="20" width="8.875" style="87" customWidth="1"/>
    <col min="21" max="21" width="11.75390625" style="87" bestFit="1" customWidth="1"/>
    <col min="22" max="16384" width="8.875" style="87" customWidth="1"/>
  </cols>
  <sheetData>
    <row r="1" spans="1:15" ht="18">
      <c r="A1" s="79" t="s">
        <v>8</v>
      </c>
      <c r="B1" s="80" t="s">
        <v>50</v>
      </c>
      <c r="C1" s="81"/>
      <c r="D1" s="80"/>
      <c r="E1" s="81"/>
      <c r="F1" s="80"/>
      <c r="G1" s="82"/>
      <c r="H1" s="83"/>
      <c r="I1" s="82"/>
      <c r="J1" s="83"/>
      <c r="K1" s="82"/>
      <c r="L1" s="84"/>
      <c r="N1" s="86"/>
      <c r="O1" s="86"/>
    </row>
    <row r="3" spans="1:15" ht="15.75">
      <c r="A3" s="88" t="s">
        <v>102</v>
      </c>
      <c r="B3" s="83"/>
      <c r="C3" s="83"/>
      <c r="D3" s="88"/>
      <c r="E3" s="89"/>
      <c r="F3" s="90"/>
      <c r="G3" s="84"/>
      <c r="H3" s="84"/>
      <c r="I3" s="84"/>
      <c r="J3" s="84"/>
      <c r="K3" s="84"/>
      <c r="L3" s="84"/>
      <c r="M3" s="84"/>
      <c r="N3" s="84"/>
      <c r="O3" s="84"/>
    </row>
    <row r="4" ht="13.5" thickBot="1"/>
    <row r="5" spans="1:15" s="93" customFormat="1" ht="20.25" customHeight="1" thickBot="1">
      <c r="A5" s="91" t="s">
        <v>49</v>
      </c>
      <c r="B5" s="584" t="s">
        <v>76</v>
      </c>
      <c r="C5" s="585"/>
      <c r="D5" s="585"/>
      <c r="E5" s="585"/>
      <c r="F5" s="585"/>
      <c r="G5" s="586"/>
      <c r="H5" s="600" t="s">
        <v>77</v>
      </c>
      <c r="I5" s="601"/>
      <c r="J5" s="601"/>
      <c r="K5" s="601"/>
      <c r="L5" s="601"/>
      <c r="M5" s="602"/>
      <c r="N5" s="508" t="s">
        <v>48</v>
      </c>
      <c r="O5" s="92"/>
    </row>
    <row r="6" spans="1:15" s="93" customFormat="1" ht="13.5" thickBot="1">
      <c r="A6" s="94" t="s">
        <v>5</v>
      </c>
      <c r="B6" s="95" t="s">
        <v>28</v>
      </c>
      <c r="C6" s="96" t="s">
        <v>9</v>
      </c>
      <c r="D6" s="97" t="s">
        <v>29</v>
      </c>
      <c r="E6" s="98" t="s">
        <v>9</v>
      </c>
      <c r="F6" s="95" t="s">
        <v>10</v>
      </c>
      <c r="G6" s="99" t="s">
        <v>9</v>
      </c>
      <c r="H6" s="95" t="s">
        <v>28</v>
      </c>
      <c r="I6" s="96" t="s">
        <v>9</v>
      </c>
      <c r="J6" s="97" t="s">
        <v>29</v>
      </c>
      <c r="K6" s="98" t="s">
        <v>9</v>
      </c>
      <c r="L6" s="100" t="s">
        <v>10</v>
      </c>
      <c r="M6" s="101" t="s">
        <v>9</v>
      </c>
      <c r="N6" s="95" t="s">
        <v>10</v>
      </c>
      <c r="O6" s="102" t="s">
        <v>9</v>
      </c>
    </row>
    <row r="7" spans="1:17" s="93" customFormat="1" ht="12.75">
      <c r="A7" s="104" t="s">
        <v>70</v>
      </c>
      <c r="B7" s="536"/>
      <c r="C7" s="537">
        <f>((B7/B16)*100)</f>
        <v>0</v>
      </c>
      <c r="D7" s="537">
        <v>36103</v>
      </c>
      <c r="E7" s="538">
        <f>((D7/D16)*100)</f>
        <v>3.690838110586539</v>
      </c>
      <c r="F7" s="539">
        <f aca="true" t="shared" si="0" ref="F7:F15">(B7+D7)</f>
        <v>36103</v>
      </c>
      <c r="G7" s="540">
        <f>SUM((F7/F16)*100)</f>
        <v>1.9745144077149164</v>
      </c>
      <c r="H7" s="536"/>
      <c r="I7" s="541">
        <f>SUM((H7/H16)*100)</f>
        <v>0</v>
      </c>
      <c r="J7" s="537">
        <v>38495</v>
      </c>
      <c r="K7" s="538">
        <f>SUM((J7/J16)*100)</f>
        <v>0.99399702743375</v>
      </c>
      <c r="L7" s="539">
        <f aca="true" t="shared" si="1" ref="L7:L15">(H7+J7)</f>
        <v>38495</v>
      </c>
      <c r="M7" s="542">
        <f>SUM((L7/L16)*100)</f>
        <v>0.9007526089312456</v>
      </c>
      <c r="N7" s="126">
        <f aca="true" t="shared" si="2" ref="N7:N15">(F7+L7)</f>
        <v>74598</v>
      </c>
      <c r="O7" s="127">
        <f>SUM((N7/N16)*100)</f>
        <v>1.222497569778468</v>
      </c>
      <c r="Q7" s="433"/>
    </row>
    <row r="8" spans="1:17" s="93" customFormat="1" ht="12.75">
      <c r="A8" s="104" t="s">
        <v>23</v>
      </c>
      <c r="B8" s="541">
        <v>27761.3</v>
      </c>
      <c r="C8" s="537">
        <f>((B8/B16)*100)</f>
        <v>3.2649956810810767</v>
      </c>
      <c r="D8" s="537">
        <v>145218.8</v>
      </c>
      <c r="E8" s="538">
        <f>((D8/D16)*100)</f>
        <v>14.845832241465931</v>
      </c>
      <c r="F8" s="539">
        <f t="shared" si="0"/>
        <v>172980.09999999998</v>
      </c>
      <c r="G8" s="540">
        <f>SUM((F8/F16)*100)</f>
        <v>9.460479730160014</v>
      </c>
      <c r="H8" s="537">
        <v>29388</v>
      </c>
      <c r="I8" s="541">
        <f>SUM((H8/H16)*100)</f>
        <v>7.3304979495408915</v>
      </c>
      <c r="J8" s="537">
        <v>107876.7</v>
      </c>
      <c r="K8" s="538">
        <f>SUM((J8/J16)*100)</f>
        <v>2.7855336830591613</v>
      </c>
      <c r="L8" s="539">
        <f t="shared" si="1"/>
        <v>137264.7</v>
      </c>
      <c r="M8" s="542">
        <f>SUM((L8/L16)*100)</f>
        <v>3.2118856121357258</v>
      </c>
      <c r="N8" s="126">
        <f t="shared" si="2"/>
        <v>310244.8</v>
      </c>
      <c r="O8" s="127">
        <f>SUM((N8/N16)*100)</f>
        <v>5.084231668897381</v>
      </c>
      <c r="Q8" s="433"/>
    </row>
    <row r="9" spans="1:17" ht="12.75">
      <c r="A9" s="104" t="s">
        <v>47</v>
      </c>
      <c r="B9" s="537">
        <v>215616.5</v>
      </c>
      <c r="C9" s="537">
        <f>((B9/B16)*100)</f>
        <v>25.358572590974415</v>
      </c>
      <c r="D9" s="537">
        <v>358744.6</v>
      </c>
      <c r="E9" s="538">
        <f>((D9/D16)*100)</f>
        <v>36.674742864779205</v>
      </c>
      <c r="F9" s="539">
        <f t="shared" si="0"/>
        <v>574361.1</v>
      </c>
      <c r="G9" s="540">
        <f>SUM((F9/F16)*100)</f>
        <v>31.4124661989582</v>
      </c>
      <c r="H9" s="537">
        <v>29727.46</v>
      </c>
      <c r="I9" s="541">
        <f>SUM((H9/H16)*100)</f>
        <v>7.415172334798519</v>
      </c>
      <c r="J9" s="537">
        <v>432013.19</v>
      </c>
      <c r="K9" s="538">
        <f>SUM((J9/J16)*100)</f>
        <v>11.155210460375942</v>
      </c>
      <c r="L9" s="539">
        <f t="shared" si="1"/>
        <v>461740.65</v>
      </c>
      <c r="M9" s="542">
        <f>SUM((L9/L16)*100)</f>
        <v>10.804366674557974</v>
      </c>
      <c r="N9" s="511">
        <f t="shared" si="2"/>
        <v>1036101.75</v>
      </c>
      <c r="O9" s="127">
        <f>SUM((N9/N16)*100)</f>
        <v>16.97943472235472</v>
      </c>
      <c r="Q9" s="433"/>
    </row>
    <row r="10" spans="1:15" ht="12.75">
      <c r="A10" s="104" t="s">
        <v>43</v>
      </c>
      <c r="B10" s="537">
        <v>114447</v>
      </c>
      <c r="C10" s="537">
        <f>((B10/B16)*100)</f>
        <v>13.460067097458909</v>
      </c>
      <c r="D10" s="537">
        <v>119364</v>
      </c>
      <c r="E10" s="538">
        <f>((D10/D16)*100)</f>
        <v>12.202675684348991</v>
      </c>
      <c r="F10" s="539">
        <f t="shared" si="0"/>
        <v>233811</v>
      </c>
      <c r="G10" s="540">
        <f>SUM((F10/F16)*100)</f>
        <v>12.787391302169693</v>
      </c>
      <c r="H10" s="537">
        <v>38703</v>
      </c>
      <c r="I10" s="541">
        <f>SUM((H10/H16)*100)</f>
        <v>9.654017358822689</v>
      </c>
      <c r="J10" s="537">
        <v>516647.58</v>
      </c>
      <c r="K10" s="538">
        <f>SUM((J10/J16)*100)</f>
        <v>13.340593810906364</v>
      </c>
      <c r="L10" s="539">
        <f t="shared" si="1"/>
        <v>555350.5800000001</v>
      </c>
      <c r="M10" s="542">
        <f>SUM((L10/L16)*100)</f>
        <v>12.994765133302518</v>
      </c>
      <c r="N10" s="126">
        <f t="shared" si="2"/>
        <v>789161.5800000001</v>
      </c>
      <c r="O10" s="127">
        <f>SUM((N10/N16)*100)</f>
        <v>12.932627063896298</v>
      </c>
    </row>
    <row r="11" spans="1:15" ht="12.75">
      <c r="A11" s="104" t="s">
        <v>190</v>
      </c>
      <c r="B11" s="537">
        <v>2410</v>
      </c>
      <c r="C11" s="537">
        <f>((B11/B16)*100)</f>
        <v>0.2834391614011374</v>
      </c>
      <c r="D11" s="537">
        <v>1912</v>
      </c>
      <c r="E11" s="538">
        <f>((D11/D16)*100)</f>
        <v>0.19546526514254947</v>
      </c>
      <c r="F11" s="539">
        <f t="shared" si="0"/>
        <v>4322</v>
      </c>
      <c r="G11" s="540">
        <f>SUM((F11/F16)*100)</f>
        <v>0.23637512866365318</v>
      </c>
      <c r="H11" s="537">
        <v>81340</v>
      </c>
      <c r="I11" s="541">
        <f>SUM((H11/H16)*100)</f>
        <v>20.289325684485373</v>
      </c>
      <c r="J11" s="550">
        <v>2151121</v>
      </c>
      <c r="K11" s="538">
        <f>SUM((J11/J16)*100)</f>
        <v>55.545080650742065</v>
      </c>
      <c r="L11" s="551">
        <f t="shared" si="1"/>
        <v>2232461</v>
      </c>
      <c r="M11" s="542">
        <f>SUM((L11/L16)*100)</f>
        <v>52.237824914593</v>
      </c>
      <c r="N11" s="511">
        <f t="shared" si="2"/>
        <v>2236783</v>
      </c>
      <c r="O11" s="127">
        <f>SUM((N11/N16)*100)</f>
        <v>36.65596640153611</v>
      </c>
    </row>
    <row r="12" spans="1:15" ht="12.75">
      <c r="A12" s="104" t="s">
        <v>71</v>
      </c>
      <c r="B12" s="537"/>
      <c r="C12" s="537">
        <f>((B12/B16)*100)</f>
        <v>0</v>
      </c>
      <c r="D12" s="537"/>
      <c r="E12" s="538">
        <f>((D12/D16)*100)</f>
        <v>0</v>
      </c>
      <c r="F12" s="539">
        <f t="shared" si="0"/>
        <v>0</v>
      </c>
      <c r="G12" s="540">
        <f>SUM((F12/F16)*100)</f>
        <v>0</v>
      </c>
      <c r="H12" s="537">
        <v>81555.9</v>
      </c>
      <c r="I12" s="541">
        <f>SUM((H12/H16)*100)</f>
        <v>20.34317945157758</v>
      </c>
      <c r="J12" s="537">
        <v>154717.23</v>
      </c>
      <c r="K12" s="538">
        <f>SUM((J12/J16)*100)</f>
        <v>3.9950244632493526</v>
      </c>
      <c r="L12" s="539">
        <f t="shared" si="1"/>
        <v>236273.13</v>
      </c>
      <c r="M12" s="542">
        <f>SUM((L12/L16)*100)</f>
        <v>5.52860470886742</v>
      </c>
      <c r="N12" s="126">
        <f t="shared" si="2"/>
        <v>236273.13</v>
      </c>
      <c r="O12" s="127">
        <f>SUM((N12/N16)*100)</f>
        <v>3.871998273800263</v>
      </c>
    </row>
    <row r="13" spans="1:15" ht="12.75">
      <c r="A13" s="104" t="s">
        <v>25</v>
      </c>
      <c r="B13" s="537">
        <v>168224</v>
      </c>
      <c r="C13" s="537">
        <f>((B13/B16)*100)</f>
        <v>19.784759123462628</v>
      </c>
      <c r="D13" s="537">
        <v>55432.5</v>
      </c>
      <c r="E13" s="538">
        <f>((D13/D16)*100)</f>
        <v>5.666908111932203</v>
      </c>
      <c r="F13" s="539">
        <f t="shared" si="0"/>
        <v>223656.5</v>
      </c>
      <c r="G13" s="540">
        <f>SUM((F13/F16)*100)</f>
        <v>12.232030070329094</v>
      </c>
      <c r="H13" s="537">
        <v>72438.7</v>
      </c>
      <c r="I13" s="541">
        <f>SUM((H13/H16)*100)</f>
        <v>18.068998972962017</v>
      </c>
      <c r="J13" s="537">
        <v>28094.8</v>
      </c>
      <c r="K13" s="538">
        <f>SUM((J13/J16)*100)</f>
        <v>0.7254486994764442</v>
      </c>
      <c r="L13" s="539">
        <f t="shared" si="1"/>
        <v>100533.5</v>
      </c>
      <c r="M13" s="542">
        <f>SUM((L13/L16)*100)</f>
        <v>2.3524045307179993</v>
      </c>
      <c r="N13" s="126">
        <f t="shared" si="2"/>
        <v>324190</v>
      </c>
      <c r="O13" s="127">
        <f>SUM((N13/N16)*100)</f>
        <v>5.312762904454295</v>
      </c>
    </row>
    <row r="14" spans="1:15" ht="12.75">
      <c r="A14" s="104" t="s">
        <v>26</v>
      </c>
      <c r="B14" s="537">
        <v>17851.7</v>
      </c>
      <c r="C14" s="537">
        <f>((B14/B16)*100)</f>
        <v>2.099531484474973</v>
      </c>
      <c r="D14" s="537">
        <v>4345.5</v>
      </c>
      <c r="E14" s="538">
        <f>((D14/D16)*100)</f>
        <v>0.4442438858143037</v>
      </c>
      <c r="F14" s="539">
        <f t="shared" si="0"/>
        <v>22197.2</v>
      </c>
      <c r="G14" s="540">
        <f>SUM((F14/F16)*100)</f>
        <v>1.2139902836586862</v>
      </c>
      <c r="H14" s="537">
        <v>45595.8</v>
      </c>
      <c r="I14" s="541">
        <f>SUM((H14/H16)*100)</f>
        <v>11.373346890148245</v>
      </c>
      <c r="J14" s="537">
        <v>443782.5</v>
      </c>
      <c r="K14" s="538">
        <f>SUM((J14/J16)*100)</f>
        <v>11.459111204756933</v>
      </c>
      <c r="L14" s="539">
        <v>489378.3</v>
      </c>
      <c r="M14" s="542">
        <f>SUM((L14/L16)*100)</f>
        <v>11.451065865160093</v>
      </c>
      <c r="N14" s="126">
        <f t="shared" si="2"/>
        <v>511575.5</v>
      </c>
      <c r="O14" s="127">
        <f>SUM((N14/N16)*100)</f>
        <v>8.383600170355834</v>
      </c>
    </row>
    <row r="15" spans="1:15" ht="13.5" thickBot="1">
      <c r="A15" s="105" t="s">
        <v>5</v>
      </c>
      <c r="B15" s="543">
        <v>303960.15</v>
      </c>
      <c r="C15" s="543">
        <f>((B15/B16)*100)</f>
        <v>35.74863486114686</v>
      </c>
      <c r="D15" s="543">
        <v>257058.51</v>
      </c>
      <c r="E15" s="544">
        <f>((D15/D16)*100)</f>
        <v>26.279293835930282</v>
      </c>
      <c r="F15" s="545">
        <f t="shared" si="0"/>
        <v>561018.66</v>
      </c>
      <c r="G15" s="546">
        <f>SUM((F15/F16)*100)</f>
        <v>30.68275287834574</v>
      </c>
      <c r="H15" s="543">
        <v>22151.6</v>
      </c>
      <c r="I15" s="547">
        <f>SUM((H15/H16)*100)</f>
        <v>5.525461357664693</v>
      </c>
      <c r="J15" s="543">
        <v>0</v>
      </c>
      <c r="K15" s="544">
        <f>SUM((J15/J16)*100)</f>
        <v>0</v>
      </c>
      <c r="L15" s="545">
        <f t="shared" si="1"/>
        <v>22151.6</v>
      </c>
      <c r="M15" s="548">
        <f>SUM((L15/L16)*100)</f>
        <v>0.5183299517340273</v>
      </c>
      <c r="N15" s="323">
        <f t="shared" si="2"/>
        <v>583170.26</v>
      </c>
      <c r="O15" s="127">
        <f>SUM((N15/N16)*100)</f>
        <v>9.556881224926638</v>
      </c>
    </row>
    <row r="16" spans="1:15" s="514" customFormat="1" ht="13.5" thickBot="1">
      <c r="A16" s="512" t="s">
        <v>10</v>
      </c>
      <c r="B16" s="140">
        <f aca="true" t="shared" si="3" ref="B16:O16">SUM(B7:B15)</f>
        <v>850270.65</v>
      </c>
      <c r="C16" s="549">
        <f t="shared" si="3"/>
        <v>100</v>
      </c>
      <c r="D16" s="549">
        <f t="shared" si="3"/>
        <v>978178.9099999999</v>
      </c>
      <c r="E16" s="141">
        <f t="shared" si="3"/>
        <v>100</v>
      </c>
      <c r="F16" s="553">
        <f t="shared" si="3"/>
        <v>1828449.56</v>
      </c>
      <c r="G16" s="148">
        <f t="shared" si="3"/>
        <v>100</v>
      </c>
      <c r="H16" s="140">
        <f t="shared" si="3"/>
        <v>400900.45999999996</v>
      </c>
      <c r="I16" s="549">
        <f t="shared" si="3"/>
        <v>100.00000000000001</v>
      </c>
      <c r="J16" s="554">
        <f t="shared" si="3"/>
        <v>3872747.9999999995</v>
      </c>
      <c r="K16" s="141">
        <f t="shared" si="3"/>
        <v>100.00000000000001</v>
      </c>
      <c r="L16" s="553">
        <f t="shared" si="3"/>
        <v>4273648.46</v>
      </c>
      <c r="M16" s="549">
        <f t="shared" si="3"/>
        <v>100.00000000000001</v>
      </c>
      <c r="N16" s="552">
        <f t="shared" si="3"/>
        <v>6102098.02</v>
      </c>
      <c r="O16" s="322">
        <f t="shared" si="3"/>
        <v>100.00000000000001</v>
      </c>
    </row>
    <row r="17" spans="2:15" s="110" customFormat="1" ht="12.75">
      <c r="B17" s="107"/>
      <c r="C17" s="108"/>
      <c r="D17" s="107"/>
      <c r="E17" s="108"/>
      <c r="F17" s="107"/>
      <c r="G17" s="108"/>
      <c r="H17" s="87"/>
      <c r="I17" s="324"/>
      <c r="J17" s="325"/>
      <c r="K17" s="324"/>
      <c r="L17" s="325"/>
      <c r="M17" s="324"/>
      <c r="N17" s="326"/>
      <c r="O17" s="109"/>
    </row>
    <row r="18" spans="1:13" ht="12.75">
      <c r="A18" s="87" t="s">
        <v>142</v>
      </c>
      <c r="C18" s="87"/>
      <c r="E18" s="87"/>
      <c r="G18" s="87"/>
      <c r="I18" s="87"/>
      <c r="K18" s="87"/>
      <c r="M18" s="87"/>
    </row>
    <row r="19" spans="1:15" ht="12.75">
      <c r="A19" s="112" t="s">
        <v>252</v>
      </c>
      <c r="C19" s="107"/>
      <c r="D19" s="107"/>
      <c r="E19" s="107"/>
      <c r="F19" s="107"/>
      <c r="G19" s="107"/>
      <c r="I19" s="108"/>
      <c r="J19" s="107"/>
      <c r="K19" s="108"/>
      <c r="L19" s="107"/>
      <c r="M19" s="108"/>
      <c r="N19" s="111"/>
      <c r="O19" s="107"/>
    </row>
    <row r="20" spans="1:15" ht="12.75">
      <c r="A20" s="112"/>
      <c r="C20" s="107"/>
      <c r="D20" s="107"/>
      <c r="E20" s="107"/>
      <c r="F20" s="107"/>
      <c r="G20" s="107"/>
      <c r="I20" s="108"/>
      <c r="J20" s="107"/>
      <c r="K20" s="108"/>
      <c r="L20" s="107"/>
      <c r="M20" s="108"/>
      <c r="N20" s="111"/>
      <c r="O20" s="107"/>
    </row>
    <row r="21" spans="1:13" s="93" customFormat="1" ht="12.75">
      <c r="A21" s="111"/>
      <c r="B21" s="107"/>
      <c r="C21" s="108"/>
      <c r="D21" s="107"/>
      <c r="E21" s="108"/>
      <c r="F21" s="107"/>
      <c r="G21" s="108"/>
      <c r="I21" s="113"/>
      <c r="K21" s="113"/>
      <c r="M21" s="113"/>
    </row>
    <row r="22" spans="1:13" s="556" customFormat="1" ht="15.75">
      <c r="A22" s="114" t="s">
        <v>103</v>
      </c>
      <c r="B22" s="115"/>
      <c r="C22" s="83"/>
      <c r="D22" s="115"/>
      <c r="E22" s="115"/>
      <c r="F22" s="115"/>
      <c r="G22" s="115"/>
      <c r="H22" s="555"/>
      <c r="I22" s="88" t="s">
        <v>267</v>
      </c>
      <c r="J22" s="555"/>
      <c r="K22" s="555"/>
      <c r="M22" s="555"/>
    </row>
    <row r="23" spans="1:13" s="93" customFormat="1" ht="14.25" customHeight="1" thickBot="1">
      <c r="A23" s="111"/>
      <c r="B23" s="107"/>
      <c r="C23" s="108"/>
      <c r="D23" s="107"/>
      <c r="E23" s="108"/>
      <c r="F23" s="107"/>
      <c r="G23" s="108"/>
      <c r="H23" s="111"/>
      <c r="I23" s="426"/>
      <c r="K23" s="113"/>
      <c r="M23" s="113"/>
    </row>
    <row r="24" spans="1:15" s="93" customFormat="1" ht="27.75" customHeight="1" thickBot="1">
      <c r="A24" s="117" t="s">
        <v>42</v>
      </c>
      <c r="B24" s="587" t="s">
        <v>41</v>
      </c>
      <c r="C24" s="581"/>
      <c r="D24" s="332" t="s">
        <v>30</v>
      </c>
      <c r="E24" s="333"/>
      <c r="F24" s="591" t="s">
        <v>61</v>
      </c>
      <c r="G24" s="583"/>
      <c r="H24" s="510"/>
      <c r="I24" s="521"/>
      <c r="J24" s="518" t="s">
        <v>257</v>
      </c>
      <c r="K24" s="517" t="s">
        <v>258</v>
      </c>
      <c r="L24" s="517" t="s">
        <v>259</v>
      </c>
      <c r="M24" s="517" t="s">
        <v>260</v>
      </c>
      <c r="N24" s="522" t="s">
        <v>261</v>
      </c>
      <c r="O24" s="523" t="s">
        <v>10</v>
      </c>
    </row>
    <row r="25" spans="1:15" s="86" customFormat="1" ht="13.5" thickBot="1">
      <c r="A25" s="118"/>
      <c r="B25" s="149" t="s">
        <v>11</v>
      </c>
      <c r="C25" s="102" t="s">
        <v>9</v>
      </c>
      <c r="D25" s="119" t="s">
        <v>11</v>
      </c>
      <c r="E25" s="120" t="s">
        <v>9</v>
      </c>
      <c r="F25" s="121" t="s">
        <v>11</v>
      </c>
      <c r="G25" s="422" t="s">
        <v>9</v>
      </c>
      <c r="H25" s="427"/>
      <c r="I25" s="519"/>
      <c r="J25" s="582" t="s">
        <v>263</v>
      </c>
      <c r="K25" s="582" t="s">
        <v>262</v>
      </c>
      <c r="L25" s="582" t="s">
        <v>266</v>
      </c>
      <c r="M25" s="582" t="s">
        <v>264</v>
      </c>
      <c r="N25" s="603" t="s">
        <v>265</v>
      </c>
      <c r="O25" s="589"/>
    </row>
    <row r="26" spans="1:15" s="86" customFormat="1" ht="12.75">
      <c r="A26" s="103" t="s">
        <v>70</v>
      </c>
      <c r="B26" s="327">
        <v>13320</v>
      </c>
      <c r="C26" s="132">
        <f>SUM((B26/B35)*100)</f>
        <v>71.91448007774538</v>
      </c>
      <c r="D26" s="327"/>
      <c r="E26" s="127">
        <f>(D26/D35)*100</f>
        <v>0</v>
      </c>
      <c r="F26" s="133">
        <f>(B26+D26)</f>
        <v>13320</v>
      </c>
      <c r="G26" s="423">
        <f>SUM((F26/F35)*100)</f>
        <v>12.555969269925061</v>
      </c>
      <c r="H26" s="428"/>
      <c r="I26" s="524">
        <v>2006</v>
      </c>
      <c r="J26" s="582"/>
      <c r="K26" s="582"/>
      <c r="L26" s="582"/>
      <c r="M26" s="582"/>
      <c r="N26" s="603"/>
      <c r="O26" s="589"/>
    </row>
    <row r="27" spans="1:15" ht="12.75">
      <c r="A27" s="103" t="s">
        <v>23</v>
      </c>
      <c r="B27" s="150"/>
      <c r="C27" s="127">
        <f>SUM((B27/B35)*100)</f>
        <v>0</v>
      </c>
      <c r="D27" s="135">
        <v>4267</v>
      </c>
      <c r="E27" s="134">
        <f>(D27/D35)*100</f>
        <v>4.873062823338625</v>
      </c>
      <c r="F27" s="133">
        <f aca="true" t="shared" si="4" ref="F27:F34">(B27+D27)</f>
        <v>4267</v>
      </c>
      <c r="G27" s="423">
        <f>SUM((F27/F35)*100)</f>
        <v>4.0222463119196865</v>
      </c>
      <c r="H27" s="136"/>
      <c r="I27" s="519"/>
      <c r="J27" s="582"/>
      <c r="K27" s="582"/>
      <c r="L27" s="582"/>
      <c r="M27" s="582"/>
      <c r="N27" s="603"/>
      <c r="O27" s="589"/>
    </row>
    <row r="28" spans="1:15" ht="13.5" thickBot="1">
      <c r="A28" s="104" t="s">
        <v>47</v>
      </c>
      <c r="B28" s="125">
        <v>0</v>
      </c>
      <c r="C28" s="127">
        <f>SUM((B28/B35)*100)</f>
        <v>0</v>
      </c>
      <c r="D28" s="124"/>
      <c r="E28" s="127">
        <f>(D28/D35)*100</f>
        <v>0</v>
      </c>
      <c r="F28" s="133">
        <v>0</v>
      </c>
      <c r="G28" s="424">
        <f>SUM((F28/F35)*100)</f>
        <v>0</v>
      </c>
      <c r="H28" s="136"/>
      <c r="I28" s="520"/>
      <c r="J28" s="580"/>
      <c r="K28" s="580"/>
      <c r="L28" s="580"/>
      <c r="M28" s="580"/>
      <c r="N28" s="588"/>
      <c r="O28" s="590"/>
    </row>
    <row r="29" spans="1:15" ht="12.75">
      <c r="A29" s="104" t="s">
        <v>43</v>
      </c>
      <c r="B29" s="151">
        <v>3784</v>
      </c>
      <c r="C29" s="134">
        <f>SUM((B29/B35)*100)</f>
        <v>20.42975920526941</v>
      </c>
      <c r="D29" s="124">
        <v>10176</v>
      </c>
      <c r="E29" s="127">
        <f>(D29/D35)*100</f>
        <v>11.621346915934813</v>
      </c>
      <c r="F29" s="133">
        <f t="shared" si="4"/>
        <v>13960</v>
      </c>
      <c r="G29" s="424">
        <f>SUM((F29/F35)*100)</f>
        <v>13.159259084696235</v>
      </c>
      <c r="H29" s="136"/>
      <c r="I29" s="103" t="s">
        <v>6</v>
      </c>
      <c r="J29" s="526">
        <v>47371.54</v>
      </c>
      <c r="K29" s="527">
        <v>0</v>
      </c>
      <c r="L29" s="526">
        <v>0</v>
      </c>
      <c r="M29" s="527">
        <v>0</v>
      </c>
      <c r="N29" s="528">
        <v>0</v>
      </c>
      <c r="O29" s="529">
        <f aca="true" t="shared" si="5" ref="O29:O34">J29+K29+L29+M29+N29</f>
        <v>47371.54</v>
      </c>
    </row>
    <row r="30" spans="1:15" ht="12.75">
      <c r="A30" s="104" t="s">
        <v>190</v>
      </c>
      <c r="B30" s="151"/>
      <c r="C30" s="134">
        <f>SUM((B30/B35)*100)</f>
        <v>0</v>
      </c>
      <c r="D30" s="124">
        <v>12119</v>
      </c>
      <c r="E30" s="127">
        <f>(D30/D35)*100</f>
        <v>13.84032068339367</v>
      </c>
      <c r="F30" s="133">
        <f t="shared" si="4"/>
        <v>12119</v>
      </c>
      <c r="G30" s="424">
        <f>SUM((F30/F35)*100)</f>
        <v>11.423858226893529</v>
      </c>
      <c r="H30" s="136"/>
      <c r="I30" s="104" t="s">
        <v>2</v>
      </c>
      <c r="J30" s="530">
        <v>12841.98</v>
      </c>
      <c r="K30" s="531">
        <v>0</v>
      </c>
      <c r="L30" s="530">
        <v>0</v>
      </c>
      <c r="M30" s="531">
        <v>20380.95</v>
      </c>
      <c r="N30" s="532">
        <v>0</v>
      </c>
      <c r="O30" s="529">
        <f t="shared" si="5"/>
        <v>33222.93</v>
      </c>
    </row>
    <row r="31" spans="1:15" ht="12.75">
      <c r="A31" s="104" t="s">
        <v>40</v>
      </c>
      <c r="B31" s="125">
        <v>0</v>
      </c>
      <c r="C31" s="127">
        <f>SUM((B31/B35)*100)</f>
        <v>0</v>
      </c>
      <c r="D31" s="124"/>
      <c r="E31" s="127">
        <f>(D31/D35)*100</f>
        <v>0</v>
      </c>
      <c r="F31" s="133">
        <f t="shared" si="4"/>
        <v>0</v>
      </c>
      <c r="G31" s="424">
        <f>SUM((F31/F35)*100)</f>
        <v>0</v>
      </c>
      <c r="H31" s="136"/>
      <c r="I31" s="104" t="s">
        <v>21</v>
      </c>
      <c r="J31" s="530">
        <f>SUM(E31:I31)</f>
        <v>0</v>
      </c>
      <c r="K31" s="531">
        <f>SUM(F31:J31)</f>
        <v>0</v>
      </c>
      <c r="L31" s="530">
        <f>SUM(G31:K31)</f>
        <v>0</v>
      </c>
      <c r="M31" s="531">
        <f>SUM(H31:L31)</f>
        <v>0</v>
      </c>
      <c r="N31" s="532">
        <f>SUM(I31:M31)</f>
        <v>0</v>
      </c>
      <c r="O31" s="529">
        <f t="shared" si="5"/>
        <v>0</v>
      </c>
    </row>
    <row r="32" spans="1:15" ht="12.75">
      <c r="A32" s="104" t="s">
        <v>25</v>
      </c>
      <c r="B32" s="125"/>
      <c r="C32" s="127">
        <f>SUM((B32/B35)*100)</f>
        <v>0</v>
      </c>
      <c r="D32" s="124">
        <v>8630</v>
      </c>
      <c r="E32" s="127">
        <f>(D32/D35)*100</f>
        <v>9.855760994940784</v>
      </c>
      <c r="F32" s="133">
        <f t="shared" si="4"/>
        <v>8630</v>
      </c>
      <c r="G32" s="424">
        <f>SUM((F32/F35)*100)</f>
        <v>8.13498609605505</v>
      </c>
      <c r="H32" s="136"/>
      <c r="I32" s="104" t="s">
        <v>7</v>
      </c>
      <c r="J32" s="530">
        <v>30457.62</v>
      </c>
      <c r="K32" s="531">
        <v>0</v>
      </c>
      <c r="L32" s="530">
        <v>0</v>
      </c>
      <c r="M32" s="531">
        <v>21989.77</v>
      </c>
      <c r="N32" s="532">
        <v>0</v>
      </c>
      <c r="O32" s="529">
        <f t="shared" si="5"/>
        <v>52447.39</v>
      </c>
    </row>
    <row r="33" spans="1:15" ht="12.75">
      <c r="A33" s="104" t="s">
        <v>26</v>
      </c>
      <c r="B33" s="125"/>
      <c r="C33" s="127">
        <f>SUM((B33/B35)*100)</f>
        <v>0</v>
      </c>
      <c r="D33" s="124">
        <v>7525</v>
      </c>
      <c r="E33" s="127">
        <f>(D33/D35)*100</f>
        <v>8.593812455032376</v>
      </c>
      <c r="F33" s="133">
        <f t="shared" si="4"/>
        <v>7525</v>
      </c>
      <c r="G33" s="424">
        <f>SUM((F33/F35)*100)</f>
        <v>7.093368525239195</v>
      </c>
      <c r="H33" s="429"/>
      <c r="I33" s="104" t="s">
        <v>4</v>
      </c>
      <c r="J33" s="530">
        <v>142687.63</v>
      </c>
      <c r="K33" s="531">
        <v>75423.6</v>
      </c>
      <c r="L33" s="530">
        <v>0</v>
      </c>
      <c r="M33" s="531">
        <v>644099.36</v>
      </c>
      <c r="N33" s="532">
        <v>0</v>
      </c>
      <c r="O33" s="529">
        <f t="shared" si="5"/>
        <v>862210.59</v>
      </c>
    </row>
    <row r="34" spans="1:15" ht="13.5" thickBot="1">
      <c r="A34" s="116" t="s">
        <v>5</v>
      </c>
      <c r="B34" s="152">
        <v>1418</v>
      </c>
      <c r="C34" s="137">
        <f>SUM((B34/B35)*100)</f>
        <v>7.655760716985206</v>
      </c>
      <c r="D34" s="138">
        <v>44846</v>
      </c>
      <c r="E34" s="139">
        <f>(D34/D35)*100</f>
        <v>51.215696127359735</v>
      </c>
      <c r="F34" s="133">
        <f t="shared" si="4"/>
        <v>46264</v>
      </c>
      <c r="G34" s="425">
        <f>SUM((F34/F35)*100)</f>
        <v>43.610312485271244</v>
      </c>
      <c r="H34" s="136"/>
      <c r="I34" s="515" t="s">
        <v>124</v>
      </c>
      <c r="J34" s="533">
        <v>0</v>
      </c>
      <c r="K34" s="534">
        <v>0</v>
      </c>
      <c r="L34" s="533">
        <v>0</v>
      </c>
      <c r="M34" s="534">
        <v>33304</v>
      </c>
      <c r="N34" s="535">
        <v>0</v>
      </c>
      <c r="O34" s="529">
        <f t="shared" si="5"/>
        <v>33304</v>
      </c>
    </row>
    <row r="35" spans="1:15" s="110" customFormat="1" ht="13.5" thickBot="1">
      <c r="A35" s="106" t="s">
        <v>10</v>
      </c>
      <c r="B35" s="153">
        <f aca="true" t="shared" si="6" ref="B35:G35">SUM(B26:B34)</f>
        <v>18522</v>
      </c>
      <c r="C35" s="141">
        <f t="shared" si="6"/>
        <v>100</v>
      </c>
      <c r="D35" s="140">
        <f t="shared" si="6"/>
        <v>87563</v>
      </c>
      <c r="E35" s="141">
        <f t="shared" si="6"/>
        <v>100</v>
      </c>
      <c r="F35" s="140">
        <f t="shared" si="6"/>
        <v>106085</v>
      </c>
      <c r="G35" s="148">
        <f t="shared" si="6"/>
        <v>100</v>
      </c>
      <c r="H35" s="430"/>
      <c r="I35" s="516" t="s">
        <v>10</v>
      </c>
      <c r="J35" s="513">
        <f aca="true" t="shared" si="7" ref="J35:O35">SUM(J29:J34)</f>
        <v>233358.77000000002</v>
      </c>
      <c r="K35" s="513">
        <f t="shared" si="7"/>
        <v>75423.6</v>
      </c>
      <c r="L35" s="513">
        <f t="shared" si="7"/>
        <v>0</v>
      </c>
      <c r="M35" s="513">
        <f t="shared" si="7"/>
        <v>719774.08</v>
      </c>
      <c r="N35" s="513">
        <f t="shared" si="7"/>
        <v>0</v>
      </c>
      <c r="O35" s="525">
        <f t="shared" si="7"/>
        <v>1028556.45</v>
      </c>
    </row>
    <row r="36" spans="1:15" ht="12.75">
      <c r="A36" s="308"/>
      <c r="B36" s="309"/>
      <c r="C36" s="309"/>
      <c r="D36" s="309"/>
      <c r="E36" s="309"/>
      <c r="F36" s="309"/>
      <c r="G36" s="309"/>
      <c r="H36" s="431"/>
      <c r="I36" s="431"/>
      <c r="J36" s="431"/>
      <c r="K36" s="431"/>
      <c r="L36" s="431"/>
      <c r="M36" s="431"/>
      <c r="N36" s="431"/>
      <c r="O36" s="431"/>
    </row>
    <row r="37" spans="8:21" s="309" customFormat="1" ht="17.25" customHeight="1">
      <c r="H37" s="431"/>
      <c r="I37" s="431"/>
      <c r="U37" s="87"/>
    </row>
  </sheetData>
  <mergeCells count="10">
    <mergeCell ref="H5:M5"/>
    <mergeCell ref="N25:N28"/>
    <mergeCell ref="O25:O28"/>
    <mergeCell ref="F24:G24"/>
    <mergeCell ref="B5:G5"/>
    <mergeCell ref="B24:C24"/>
    <mergeCell ref="J25:J28"/>
    <mergeCell ref="K25:K28"/>
    <mergeCell ref="L25:L28"/>
    <mergeCell ref="M25:M28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&amp;L&amp;8&amp;D&amp;R&amp;8TAB_06.XLS&amp;10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SheetLayoutView="50" workbookViewId="0" topLeftCell="A1">
      <selection activeCell="M46" sqref="M46"/>
    </sheetView>
  </sheetViews>
  <sheetFormatPr defaultColWidth="9.00390625" defaultRowHeight="12.75"/>
  <cols>
    <col min="1" max="1" width="12.625" style="224" customWidth="1"/>
    <col min="2" max="2" width="12.75390625" style="163" customWidth="1"/>
    <col min="3" max="6" width="12.75390625" style="336" customWidth="1"/>
    <col min="7" max="7" width="15.00390625" style="163" customWidth="1"/>
    <col min="8" max="8" width="12.00390625" style="163" customWidth="1"/>
    <col min="9" max="9" width="12.125" style="163" customWidth="1"/>
    <col min="10" max="10" width="9.375" style="163" customWidth="1"/>
    <col min="11" max="11" width="10.75390625" style="163" customWidth="1"/>
    <col min="12" max="12" width="15.75390625" style="163" customWidth="1"/>
    <col min="13" max="13" width="9.75390625" style="163" customWidth="1"/>
    <col min="14" max="14" width="13.125" style="163" customWidth="1"/>
    <col min="15" max="15" width="11.375" style="163" hidden="1" customWidth="1"/>
    <col min="16" max="16" width="13.00390625" style="163" customWidth="1"/>
    <col min="17" max="17" width="8.875" style="163" customWidth="1"/>
    <col min="18" max="18" width="17.00390625" style="163" customWidth="1"/>
    <col min="19" max="16384" width="8.875" style="163" customWidth="1"/>
  </cols>
  <sheetData>
    <row r="1" spans="1:3" ht="18">
      <c r="A1" s="160" t="s">
        <v>12</v>
      </c>
      <c r="B1" s="161" t="s">
        <v>13</v>
      </c>
      <c r="C1" s="335"/>
    </row>
    <row r="2" spans="1:3" ht="14.25" customHeight="1">
      <c r="A2" s="160"/>
      <c r="B2" s="161"/>
      <c r="C2" s="335"/>
    </row>
    <row r="3" spans="1:12" ht="16.5" thickBot="1">
      <c r="A3" s="574" t="s">
        <v>285</v>
      </c>
      <c r="G3" s="641" t="s">
        <v>286</v>
      </c>
      <c r="H3" s="641"/>
      <c r="I3" s="641"/>
      <c r="J3" s="641"/>
      <c r="K3" s="641"/>
      <c r="L3" s="337"/>
    </row>
    <row r="4" spans="1:12" ht="27.75" customHeight="1" thickBot="1">
      <c r="A4" s="645"/>
      <c r="B4" s="646"/>
      <c r="C4" s="647"/>
      <c r="D4" s="559" t="s">
        <v>282</v>
      </c>
      <c r="E4" s="558" t="s">
        <v>283</v>
      </c>
      <c r="F4" s="267"/>
      <c r="G4" s="642" t="s">
        <v>188</v>
      </c>
      <c r="H4" s="643"/>
      <c r="I4" s="643"/>
      <c r="J4" s="643"/>
      <c r="K4" s="643"/>
      <c r="L4" s="644"/>
    </row>
    <row r="5" spans="1:12" ht="12.75">
      <c r="A5" s="648" t="s">
        <v>275</v>
      </c>
      <c r="B5" s="649"/>
      <c r="C5" s="650"/>
      <c r="D5" s="560">
        <v>19378</v>
      </c>
      <c r="E5" s="346">
        <f>L35+I51+D70</f>
        <v>626330</v>
      </c>
      <c r="F5" s="564"/>
      <c r="G5" s="608" t="s">
        <v>51</v>
      </c>
      <c r="H5" s="610" t="s">
        <v>189</v>
      </c>
      <c r="I5" s="607" t="s">
        <v>72</v>
      </c>
      <c r="J5" s="607"/>
      <c r="K5" s="607" t="s">
        <v>32</v>
      </c>
      <c r="L5" s="651" t="s">
        <v>10</v>
      </c>
    </row>
    <row r="6" spans="1:12" ht="13.5" thickBot="1">
      <c r="A6" s="638" t="s">
        <v>278</v>
      </c>
      <c r="B6" s="640" t="s">
        <v>276</v>
      </c>
      <c r="C6" s="632"/>
      <c r="D6" s="557">
        <v>18289</v>
      </c>
      <c r="E6" s="345">
        <f>L35+I51</f>
        <v>617525</v>
      </c>
      <c r="F6" s="564"/>
      <c r="G6" s="609"/>
      <c r="H6" s="611"/>
      <c r="I6" s="226" t="s">
        <v>73</v>
      </c>
      <c r="J6" s="227" t="s">
        <v>78</v>
      </c>
      <c r="K6" s="653"/>
      <c r="L6" s="652"/>
    </row>
    <row r="7" spans="1:12" ht="12.75">
      <c r="A7" s="639"/>
      <c r="B7" s="640" t="s">
        <v>277</v>
      </c>
      <c r="C7" s="632"/>
      <c r="D7" s="557">
        <v>1089</v>
      </c>
      <c r="E7" s="345">
        <f>D70</f>
        <v>8805</v>
      </c>
      <c r="F7" s="564"/>
      <c r="G7" s="229" t="s">
        <v>70</v>
      </c>
      <c r="H7" s="230">
        <v>9897</v>
      </c>
      <c r="I7" s="231">
        <v>156</v>
      </c>
      <c r="J7" s="232">
        <v>717</v>
      </c>
      <c r="K7" s="231">
        <v>526</v>
      </c>
      <c r="L7" s="233">
        <f>SUM(H7+I7+J7-K7)</f>
        <v>10244</v>
      </c>
    </row>
    <row r="8" spans="1:12" ht="13.5" thickBot="1">
      <c r="A8" s="630" t="s">
        <v>279</v>
      </c>
      <c r="B8" s="631"/>
      <c r="C8" s="632"/>
      <c r="D8" s="562" t="s">
        <v>284</v>
      </c>
      <c r="E8" s="345">
        <v>2701</v>
      </c>
      <c r="F8" s="267"/>
      <c r="G8" s="234" t="s">
        <v>10</v>
      </c>
      <c r="H8" s="235">
        <f>H7</f>
        <v>9897</v>
      </c>
      <c r="I8" s="236">
        <f>I7</f>
        <v>156</v>
      </c>
      <c r="J8" s="237">
        <f>J7</f>
        <v>717</v>
      </c>
      <c r="K8" s="236">
        <f>K7</f>
        <v>526</v>
      </c>
      <c r="L8" s="238">
        <f>SUM(L7)</f>
        <v>10244</v>
      </c>
    </row>
    <row r="9" spans="1:12" ht="12.75">
      <c r="A9" s="630" t="s">
        <v>280</v>
      </c>
      <c r="B9" s="631"/>
      <c r="C9" s="632"/>
      <c r="D9" s="562" t="s">
        <v>284</v>
      </c>
      <c r="E9" s="345">
        <v>1323</v>
      </c>
      <c r="F9" s="267"/>
      <c r="G9" s="239" t="s">
        <v>1</v>
      </c>
      <c r="H9" s="240">
        <v>10471</v>
      </c>
      <c r="I9" s="368">
        <v>1054</v>
      </c>
      <c r="J9" s="362"/>
      <c r="K9" s="368"/>
      <c r="L9" s="241">
        <v>11525</v>
      </c>
    </row>
    <row r="10" spans="1:12" ht="13.5" thickBot="1">
      <c r="A10" s="633" t="s">
        <v>281</v>
      </c>
      <c r="B10" s="634"/>
      <c r="C10" s="635"/>
      <c r="D10" s="563" t="s">
        <v>284</v>
      </c>
      <c r="E10" s="561">
        <v>1374</v>
      </c>
      <c r="F10" s="267"/>
      <c r="G10" s="179" t="s">
        <v>23</v>
      </c>
      <c r="H10" s="242">
        <v>13198</v>
      </c>
      <c r="I10" s="358">
        <v>365</v>
      </c>
      <c r="J10" s="356">
        <v>589</v>
      </c>
      <c r="K10" s="358"/>
      <c r="L10" s="243">
        <f>SUM(H10+I10+J10-K10)</f>
        <v>14152</v>
      </c>
    </row>
    <row r="11" spans="1:12" ht="12.75" customHeight="1" thickBot="1">
      <c r="A11" s="228"/>
      <c r="B11" s="228"/>
      <c r="C11" s="267"/>
      <c r="D11" s="267"/>
      <c r="F11" s="267"/>
      <c r="G11" s="234" t="s">
        <v>10</v>
      </c>
      <c r="H11" s="235">
        <f>SUM(H9:H10)</f>
        <v>23669</v>
      </c>
      <c r="I11" s="236">
        <f>SUM(I9:I10)</f>
        <v>1419</v>
      </c>
      <c r="J11" s="237">
        <f>SUM(J9:J10)</f>
        <v>589</v>
      </c>
      <c r="K11" s="236">
        <f>SUM(K9:K10)</f>
        <v>0</v>
      </c>
      <c r="L11" s="244">
        <f>SUM(L9:L10)</f>
        <v>25677</v>
      </c>
    </row>
    <row r="12" spans="1:12" ht="12.75" customHeight="1">
      <c r="A12" s="160"/>
      <c r="B12" s="161"/>
      <c r="C12" s="335"/>
      <c r="G12" s="245" t="s">
        <v>6</v>
      </c>
      <c r="H12" s="246">
        <v>5036</v>
      </c>
      <c r="I12" s="355"/>
      <c r="J12" s="362"/>
      <c r="K12" s="355"/>
      <c r="L12" s="247">
        <v>5039</v>
      </c>
    </row>
    <row r="13" spans="7:13" ht="12.75" customHeight="1">
      <c r="G13" s="249" t="s">
        <v>154</v>
      </c>
      <c r="H13" s="257">
        <v>159</v>
      </c>
      <c r="I13" s="364"/>
      <c r="J13" s="232">
        <v>1544</v>
      </c>
      <c r="K13" s="364"/>
      <c r="L13" s="252">
        <v>1656</v>
      </c>
      <c r="M13" s="225"/>
    </row>
    <row r="14" spans="7:13" ht="12.75" customHeight="1">
      <c r="G14" s="144" t="s">
        <v>153</v>
      </c>
      <c r="H14" s="250">
        <v>276</v>
      </c>
      <c r="I14" s="360"/>
      <c r="J14" s="363"/>
      <c r="K14" s="360"/>
      <c r="L14" s="252">
        <f>SUM(H14+I14+J14-K14)</f>
        <v>276</v>
      </c>
      <c r="M14" s="225"/>
    </row>
    <row r="15" spans="7:13" ht="12.75" customHeight="1" thickBot="1">
      <c r="G15" s="253" t="s">
        <v>10</v>
      </c>
      <c r="H15" s="254">
        <f>SUM(H12:H14)</f>
        <v>5471</v>
      </c>
      <c r="I15" s="254">
        <f>SUM(I12:I14)</f>
        <v>0</v>
      </c>
      <c r="J15" s="254">
        <f>SUM(J12:J14)</f>
        <v>1544</v>
      </c>
      <c r="K15" s="254">
        <f>SUM(K12:K14)</f>
        <v>0</v>
      </c>
      <c r="L15" s="255">
        <f>SUM(L12:L14)</f>
        <v>6971</v>
      </c>
      <c r="M15" s="225"/>
    </row>
    <row r="16" spans="7:12" ht="12.75" customHeight="1">
      <c r="G16" s="168" t="s">
        <v>2</v>
      </c>
      <c r="H16" s="257">
        <v>0</v>
      </c>
      <c r="I16" s="364"/>
      <c r="J16" s="232"/>
      <c r="K16" s="364"/>
      <c r="L16" s="258">
        <f>(H16+I16+J16-K16)</f>
        <v>0</v>
      </c>
    </row>
    <row r="17" spans="7:12" ht="12.75">
      <c r="G17" s="179" t="s">
        <v>43</v>
      </c>
      <c r="H17" s="242">
        <v>15123</v>
      </c>
      <c r="I17" s="358">
        <v>569</v>
      </c>
      <c r="J17" s="356">
        <v>554</v>
      </c>
      <c r="K17" s="358"/>
      <c r="L17" s="259">
        <f>(H17+I17+J17-K17)</f>
        <v>16246</v>
      </c>
    </row>
    <row r="18" spans="1:12" ht="13.5" thickBot="1">
      <c r="A18" s="163"/>
      <c r="B18" s="228" t="s">
        <v>185</v>
      </c>
      <c r="C18" s="163"/>
      <c r="D18" s="163"/>
      <c r="E18" s="163"/>
      <c r="F18" s="163"/>
      <c r="G18" s="446" t="s">
        <v>10</v>
      </c>
      <c r="H18" s="447">
        <f>SUM(H16:H17)</f>
        <v>15123</v>
      </c>
      <c r="I18" s="236">
        <f>SUM(I16:I17)</f>
        <v>569</v>
      </c>
      <c r="J18" s="237">
        <f>SUM(J16:J17)</f>
        <v>554</v>
      </c>
      <c r="K18" s="236">
        <f>SUM(K16:K17)</f>
        <v>0</v>
      </c>
      <c r="L18" s="244">
        <f>SUM(L16:L17)</f>
        <v>16246</v>
      </c>
    </row>
    <row r="19" spans="1:12" ht="12.75">
      <c r="A19" s="163"/>
      <c r="B19" s="228" t="s">
        <v>155</v>
      </c>
      <c r="C19" s="163"/>
      <c r="D19" s="163"/>
      <c r="E19" s="163"/>
      <c r="F19" s="163"/>
      <c r="G19" s="457" t="s">
        <v>21</v>
      </c>
      <c r="H19" s="455"/>
      <c r="I19" s="450"/>
      <c r="J19" s="451"/>
      <c r="K19" s="452"/>
      <c r="L19" s="505">
        <f>SUM(H19+I19+J19-K19)</f>
        <v>0</v>
      </c>
    </row>
    <row r="20" spans="1:12" ht="12.75">
      <c r="A20" s="163"/>
      <c r="B20" s="617" t="s">
        <v>186</v>
      </c>
      <c r="C20" s="617"/>
      <c r="D20" s="617"/>
      <c r="E20" s="617"/>
      <c r="F20" s="618"/>
      <c r="G20" s="458" t="s">
        <v>190</v>
      </c>
      <c r="H20" s="456"/>
      <c r="I20" s="448">
        <v>6</v>
      </c>
      <c r="J20" s="449">
        <v>264</v>
      </c>
      <c r="K20" s="453"/>
      <c r="L20" s="506">
        <f>SUM(H20+I20+J20-K20)</f>
        <v>270</v>
      </c>
    </row>
    <row r="21" spans="1:12" ht="13.5" thickBot="1">
      <c r="A21" s="163"/>
      <c r="B21" s="228" t="s">
        <v>187</v>
      </c>
      <c r="C21" s="163"/>
      <c r="D21" s="163"/>
      <c r="E21" s="163"/>
      <c r="F21" s="163"/>
      <c r="G21" s="459" t="s">
        <v>10</v>
      </c>
      <c r="H21" s="263">
        <v>88558</v>
      </c>
      <c r="I21" s="361">
        <f>SUM(I19:I20)</f>
        <v>6</v>
      </c>
      <c r="J21" s="365">
        <f>SUM(J19:J20)</f>
        <v>264</v>
      </c>
      <c r="K21" s="454"/>
      <c r="L21" s="260">
        <f>H21+I21+J21-K21</f>
        <v>88828</v>
      </c>
    </row>
    <row r="22" spans="1:14" ht="12.75" customHeight="1">
      <c r="A22" s="163"/>
      <c r="B22" s="228"/>
      <c r="C22" s="163"/>
      <c r="D22" s="163"/>
      <c r="E22" s="163"/>
      <c r="F22" s="163"/>
      <c r="G22" s="168" t="s">
        <v>3</v>
      </c>
      <c r="H22" s="257">
        <v>0</v>
      </c>
      <c r="I22" s="364"/>
      <c r="J22" s="232"/>
      <c r="K22" s="364"/>
      <c r="L22" s="261">
        <f>SUM(H22+I22+J22-K22)</f>
        <v>0</v>
      </c>
      <c r="N22" s="248"/>
    </row>
    <row r="23" spans="1:14" ht="12.75" customHeight="1">
      <c r="A23" s="384" t="s">
        <v>148</v>
      </c>
      <c r="B23" s="612" t="s">
        <v>144</v>
      </c>
      <c r="C23" s="612"/>
      <c r="D23" s="612"/>
      <c r="E23" s="612"/>
      <c r="F23" s="613"/>
      <c r="G23" s="179" t="s">
        <v>25</v>
      </c>
      <c r="H23" s="242">
        <v>13231</v>
      </c>
      <c r="I23" s="358">
        <v>400</v>
      </c>
      <c r="J23" s="356">
        <v>419</v>
      </c>
      <c r="K23" s="358">
        <v>10</v>
      </c>
      <c r="L23" s="259">
        <f>SUM(H23+I23+J23-K23)</f>
        <v>14040</v>
      </c>
      <c r="N23" s="248"/>
    </row>
    <row r="24" spans="1:14" ht="13.5" thickBot="1">
      <c r="A24" s="384"/>
      <c r="B24" s="228" t="s">
        <v>146</v>
      </c>
      <c r="C24" s="248"/>
      <c r="D24" s="248"/>
      <c r="E24" s="248"/>
      <c r="F24" s="248"/>
      <c r="G24" s="262" t="s">
        <v>10</v>
      </c>
      <c r="H24" s="263">
        <f>SUM(H22:H23)</f>
        <v>13231</v>
      </c>
      <c r="I24" s="361">
        <f>SUM(I22:I23)</f>
        <v>400</v>
      </c>
      <c r="J24" s="361">
        <f>SUM(J22:J23)</f>
        <v>419</v>
      </c>
      <c r="K24" s="361">
        <f>SUM(K22:K23)</f>
        <v>10</v>
      </c>
      <c r="L24" s="264">
        <f>SUM(L22:L23)</f>
        <v>14040</v>
      </c>
      <c r="N24" s="248"/>
    </row>
    <row r="25" spans="1:12" ht="12.75">
      <c r="A25" s="384"/>
      <c r="C25" s="248"/>
      <c r="D25" s="248"/>
      <c r="E25" s="248"/>
      <c r="F25" s="248"/>
      <c r="G25" s="245" t="s">
        <v>7</v>
      </c>
      <c r="H25" s="246">
        <v>3297</v>
      </c>
      <c r="I25" s="339"/>
      <c r="J25" s="338"/>
      <c r="K25" s="339"/>
      <c r="L25" s="258">
        <v>3299</v>
      </c>
    </row>
    <row r="26" spans="1:14" ht="12.75" customHeight="1">
      <c r="A26" s="384"/>
      <c r="C26" s="256"/>
      <c r="D26" s="163"/>
      <c r="E26" s="163"/>
      <c r="F26" s="163"/>
      <c r="G26" s="179" t="s">
        <v>40</v>
      </c>
      <c r="H26" s="242">
        <v>2048</v>
      </c>
      <c r="I26" s="358">
        <v>101</v>
      </c>
      <c r="J26" s="356">
        <v>93</v>
      </c>
      <c r="K26" s="358"/>
      <c r="L26" s="259">
        <f>(H26+I26+J26-K26)</f>
        <v>2242</v>
      </c>
      <c r="N26" s="248"/>
    </row>
    <row r="27" spans="1:14" ht="13.5" customHeight="1" thickBot="1">
      <c r="A27" s="384" t="s">
        <v>117</v>
      </c>
      <c r="B27" s="612" t="s">
        <v>145</v>
      </c>
      <c r="C27" s="612"/>
      <c r="D27" s="612"/>
      <c r="E27" s="612"/>
      <c r="F27" s="613"/>
      <c r="G27" s="262" t="s">
        <v>10</v>
      </c>
      <c r="H27" s="263">
        <f>SUM(H25:H26)</f>
        <v>5345</v>
      </c>
      <c r="I27" s="361">
        <f>SUM(I25:I26)</f>
        <v>101</v>
      </c>
      <c r="J27" s="361">
        <f>SUM(J25:J26)</f>
        <v>93</v>
      </c>
      <c r="K27" s="361">
        <f>SUM(K25:K26)</f>
        <v>0</v>
      </c>
      <c r="L27" s="265">
        <f>SUM(L25:L26)</f>
        <v>5541</v>
      </c>
      <c r="N27" s="248"/>
    </row>
    <row r="28" spans="1:12" ht="12.75">
      <c r="A28" s="384"/>
      <c r="B28" s="256" t="s">
        <v>147</v>
      </c>
      <c r="C28" s="248"/>
      <c r="D28" s="248"/>
      <c r="E28" s="248"/>
      <c r="F28" s="248"/>
      <c r="G28" s="245" t="s">
        <v>4</v>
      </c>
      <c r="H28" s="246">
        <v>6370</v>
      </c>
      <c r="I28" s="355"/>
      <c r="J28" s="356">
        <v>866</v>
      </c>
      <c r="K28" s="357">
        <v>636</v>
      </c>
      <c r="L28" s="261">
        <f>(H28+I28+J28-K28)</f>
        <v>6600</v>
      </c>
    </row>
    <row r="29" spans="1:12" ht="12.75">
      <c r="A29" s="384"/>
      <c r="B29" s="228" t="s">
        <v>108</v>
      </c>
      <c r="C29" s="163"/>
      <c r="D29" s="163"/>
      <c r="E29" s="163"/>
      <c r="F29" s="163"/>
      <c r="G29" s="179" t="s">
        <v>26</v>
      </c>
      <c r="H29" s="242">
        <v>7482</v>
      </c>
      <c r="I29" s="358">
        <v>55</v>
      </c>
      <c r="J29" s="359">
        <v>1210</v>
      </c>
      <c r="K29" s="360"/>
      <c r="L29" s="259">
        <f>(H29+I29+J29-K29)</f>
        <v>8747</v>
      </c>
    </row>
    <row r="30" spans="1:12" ht="13.5" customHeight="1" thickBot="1">
      <c r="A30" s="384" t="s">
        <v>149</v>
      </c>
      <c r="B30" s="612" t="s">
        <v>191</v>
      </c>
      <c r="C30" s="612"/>
      <c r="D30" s="612"/>
      <c r="E30" s="612"/>
      <c r="F30" s="613"/>
      <c r="G30" s="262" t="s">
        <v>10</v>
      </c>
      <c r="H30" s="263">
        <f>SUM(H28:H29)</f>
        <v>13852</v>
      </c>
      <c r="I30" s="361">
        <f>SUM(I28:I29)</f>
        <v>55</v>
      </c>
      <c r="J30" s="361">
        <f>SUM(J28:J29)</f>
        <v>2076</v>
      </c>
      <c r="K30" s="361">
        <f>SUM(K28:K29)</f>
        <v>636</v>
      </c>
      <c r="L30" s="264">
        <f>SUM(L28:L29)</f>
        <v>15347</v>
      </c>
    </row>
    <row r="31" spans="1:21" ht="12.75">
      <c r="A31" s="384"/>
      <c r="B31" s="163" t="s">
        <v>192</v>
      </c>
      <c r="C31" s="248"/>
      <c r="D31" s="248"/>
      <c r="E31" s="248"/>
      <c r="F31" s="248"/>
      <c r="G31" s="245" t="s">
        <v>5</v>
      </c>
      <c r="H31" s="268">
        <v>254849</v>
      </c>
      <c r="I31" s="369">
        <v>2159</v>
      </c>
      <c r="J31" s="370">
        <v>2110</v>
      </c>
      <c r="K31" s="369">
        <v>1529</v>
      </c>
      <c r="L31" s="258">
        <f>(H31+I31+J31-K31)</f>
        <v>257589</v>
      </c>
      <c r="T31" s="384"/>
      <c r="U31" s="228"/>
    </row>
    <row r="32" spans="7:14" ht="12.75" customHeight="1" thickBot="1">
      <c r="G32" s="262" t="s">
        <v>10</v>
      </c>
      <c r="H32" s="235">
        <f>SUM(H31:H31)</f>
        <v>254849</v>
      </c>
      <c r="I32" s="236">
        <f>SUM(I31:I31)</f>
        <v>2159</v>
      </c>
      <c r="J32" s="236">
        <f>SUM(J31:J31)</f>
        <v>2110</v>
      </c>
      <c r="K32" s="236">
        <f>SUM(K31:K31)</f>
        <v>1529</v>
      </c>
      <c r="L32" s="255">
        <f>L31</f>
        <v>257589</v>
      </c>
      <c r="N32" s="248"/>
    </row>
    <row r="33" spans="7:14" ht="30.75" thickBot="1">
      <c r="G33" s="312" t="s">
        <v>68</v>
      </c>
      <c r="H33" s="313">
        <f>H9+H12+H13+H14+H16+H19+H22+H25+H28</f>
        <v>25609</v>
      </c>
      <c r="I33" s="461">
        <f>I9+I12+I13+I14+I16+I19+I22+I25+I28</f>
        <v>1054</v>
      </c>
      <c r="J33" s="461">
        <f>J9+J12+J13+J14+J16+J19+J22+J25+J28</f>
        <v>2410</v>
      </c>
      <c r="K33" s="460">
        <f>K9+K12+K13+K14+K16+K19+K22+K25+K28</f>
        <v>636</v>
      </c>
      <c r="L33" s="314">
        <f>L9+L15+L16+L19+L22+L25+L28</f>
        <v>28395</v>
      </c>
      <c r="N33" s="248"/>
    </row>
    <row r="34" spans="7:12" ht="30.75" thickBot="1">
      <c r="G34" s="271" t="s">
        <v>74</v>
      </c>
      <c r="H34" s="272">
        <f>H7+H10+H17+H20+H23+H26+H29+H32</f>
        <v>315828</v>
      </c>
      <c r="I34" s="272">
        <f>I7+I10+I17+I20+I23+I26+I29+I32</f>
        <v>3811</v>
      </c>
      <c r="J34" s="272">
        <f>J7+J10+J17+J20+J23+J26+J29+J32</f>
        <v>5956</v>
      </c>
      <c r="K34" s="272">
        <f>K7+K10+K17+K20+K23+K26+K29+K32</f>
        <v>2065</v>
      </c>
      <c r="L34" s="273">
        <f>H34+I34+J34-K34</f>
        <v>323530</v>
      </c>
    </row>
    <row r="35" spans="7:12" ht="28.5" customHeight="1" thickBot="1">
      <c r="G35" s="274" t="s">
        <v>14</v>
      </c>
      <c r="H35" s="298">
        <f>H8+H11+H15+H18+H21+H24+H27+H30+H32</f>
        <v>429995</v>
      </c>
      <c r="I35" s="371">
        <f>I33+I34</f>
        <v>4865</v>
      </c>
      <c r="J35" s="371">
        <f>J33+J34</f>
        <v>8366</v>
      </c>
      <c r="K35" s="371">
        <f>K33+K34</f>
        <v>2701</v>
      </c>
      <c r="L35" s="275">
        <f>H35+I35+J35-K35</f>
        <v>440525</v>
      </c>
    </row>
    <row r="36" spans="7:12" ht="15.75">
      <c r="G36" s="565"/>
      <c r="H36" s="566"/>
      <c r="I36" s="567"/>
      <c r="J36" s="567"/>
      <c r="K36" s="567"/>
      <c r="L36" s="567"/>
    </row>
    <row r="37" spans="7:12" ht="15.75">
      <c r="G37" s="565"/>
      <c r="H37" s="566"/>
      <c r="I37" s="567"/>
      <c r="J37" s="567"/>
      <c r="K37" s="567"/>
      <c r="L37" s="567"/>
    </row>
    <row r="38" spans="9:18" ht="12.75">
      <c r="I38" s="228"/>
      <c r="R38" s="87"/>
    </row>
    <row r="39" spans="1:12" ht="16.5" thickBot="1">
      <c r="A39" s="276" t="s">
        <v>287</v>
      </c>
      <c r="B39" s="224"/>
      <c r="C39" s="340"/>
      <c r="D39" s="340"/>
      <c r="E39" s="340"/>
      <c r="F39" s="340"/>
      <c r="G39" s="224"/>
      <c r="L39" s="432"/>
    </row>
    <row r="40" spans="1:9" ht="17.25" customHeight="1" thickBot="1">
      <c r="A40" s="636" t="s">
        <v>75</v>
      </c>
      <c r="B40" s="604" t="s">
        <v>194</v>
      </c>
      <c r="C40" s="605"/>
      <c r="D40" s="605"/>
      <c r="E40" s="606"/>
      <c r="F40" s="604" t="s">
        <v>86</v>
      </c>
      <c r="G40" s="605"/>
      <c r="H40" s="605"/>
      <c r="I40" s="606"/>
    </row>
    <row r="41" spans="1:9" ht="39" customHeight="1" thickBot="1">
      <c r="A41" s="637"/>
      <c r="B41" s="277" t="s">
        <v>139</v>
      </c>
      <c r="C41" s="278" t="s">
        <v>140</v>
      </c>
      <c r="D41" s="278" t="s">
        <v>115</v>
      </c>
      <c r="E41" s="280" t="s">
        <v>116</v>
      </c>
      <c r="F41" s="279" t="s">
        <v>33</v>
      </c>
      <c r="G41" s="277" t="s">
        <v>34</v>
      </c>
      <c r="H41" s="280" t="s">
        <v>36</v>
      </c>
      <c r="I41" s="281" t="s">
        <v>35</v>
      </c>
    </row>
    <row r="42" spans="1:9" ht="12.75">
      <c r="A42" s="175" t="s">
        <v>70</v>
      </c>
      <c r="B42" s="177"/>
      <c r="C42" s="251">
        <v>12</v>
      </c>
      <c r="D42" s="251"/>
      <c r="E42" s="283">
        <f>SUM(B42:D42)</f>
        <v>12</v>
      </c>
      <c r="F42" s="341">
        <v>0</v>
      </c>
      <c r="G42" s="200">
        <v>0</v>
      </c>
      <c r="H42" s="282">
        <f aca="true" t="shared" si="0" ref="H42:H50">SUM(F42+G42)</f>
        <v>0</v>
      </c>
      <c r="I42" s="258"/>
    </row>
    <row r="43" spans="1:12" ht="12.75">
      <c r="A43" s="175" t="s">
        <v>1</v>
      </c>
      <c r="B43" s="177">
        <v>33</v>
      </c>
      <c r="C43" s="251">
        <v>40</v>
      </c>
      <c r="D43" s="251">
        <v>48</v>
      </c>
      <c r="E43" s="283">
        <f>SUM(B43:D43)</f>
        <v>121</v>
      </c>
      <c r="F43" s="341">
        <v>63</v>
      </c>
      <c r="G43" s="200">
        <v>90</v>
      </c>
      <c r="H43" s="283">
        <f t="shared" si="0"/>
        <v>153</v>
      </c>
      <c r="I43" s="284">
        <v>1495</v>
      </c>
      <c r="J43" s="384"/>
      <c r="L43" s="432"/>
    </row>
    <row r="44" spans="1:9" ht="12.75">
      <c r="A44" s="175" t="s">
        <v>52</v>
      </c>
      <c r="B44" s="177">
        <v>84</v>
      </c>
      <c r="C44" s="251">
        <v>90</v>
      </c>
      <c r="D44" s="251">
        <v>52</v>
      </c>
      <c r="E44" s="283">
        <f aca="true" t="shared" si="1" ref="E44:E50">SUM(B44:D44)</f>
        <v>226</v>
      </c>
      <c r="F44" s="341">
        <v>82</v>
      </c>
      <c r="G44" s="200">
        <v>88</v>
      </c>
      <c r="H44" s="283">
        <f t="shared" si="0"/>
        <v>170</v>
      </c>
      <c r="I44" s="269"/>
    </row>
    <row r="45" spans="1:9" ht="12.75">
      <c r="A45" s="175" t="s">
        <v>2</v>
      </c>
      <c r="B45" s="177">
        <v>49</v>
      </c>
      <c r="C45" s="251">
        <v>43</v>
      </c>
      <c r="D45" s="251">
        <v>29</v>
      </c>
      <c r="E45" s="283">
        <f t="shared" si="1"/>
        <v>121</v>
      </c>
      <c r="F45" s="341">
        <v>138</v>
      </c>
      <c r="G45" s="200">
        <v>123</v>
      </c>
      <c r="H45" s="283">
        <f t="shared" si="0"/>
        <v>261</v>
      </c>
      <c r="I45" s="269">
        <v>1643</v>
      </c>
    </row>
    <row r="46" spans="1:9" ht="12.75">
      <c r="A46" s="175" t="s">
        <v>21</v>
      </c>
      <c r="B46" s="177">
        <v>66</v>
      </c>
      <c r="C46" s="251">
        <v>154</v>
      </c>
      <c r="D46" s="251">
        <v>46</v>
      </c>
      <c r="E46" s="283">
        <f t="shared" si="1"/>
        <v>266</v>
      </c>
      <c r="F46" s="341">
        <v>280</v>
      </c>
      <c r="G46" s="200">
        <v>1362</v>
      </c>
      <c r="H46" s="283">
        <f t="shared" si="0"/>
        <v>1642</v>
      </c>
      <c r="I46" s="269">
        <v>48723</v>
      </c>
    </row>
    <row r="47" spans="1:9" ht="12.75">
      <c r="A47" s="175" t="s">
        <v>3</v>
      </c>
      <c r="B47" s="177">
        <v>61</v>
      </c>
      <c r="C47" s="251">
        <v>7</v>
      </c>
      <c r="D47" s="251">
        <v>39</v>
      </c>
      <c r="E47" s="283">
        <f t="shared" si="1"/>
        <v>107</v>
      </c>
      <c r="F47" s="341">
        <v>95</v>
      </c>
      <c r="G47" s="200">
        <v>48</v>
      </c>
      <c r="H47" s="283">
        <f t="shared" si="0"/>
        <v>143</v>
      </c>
      <c r="I47" s="269">
        <v>2996</v>
      </c>
    </row>
    <row r="48" spans="1:9" ht="12.75">
      <c r="A48" s="175" t="s">
        <v>53</v>
      </c>
      <c r="B48" s="177">
        <v>120</v>
      </c>
      <c r="C48" s="251">
        <v>57</v>
      </c>
      <c r="D48" s="251">
        <v>8</v>
      </c>
      <c r="E48" s="283">
        <f t="shared" si="1"/>
        <v>185</v>
      </c>
      <c r="F48" s="341">
        <v>23</v>
      </c>
      <c r="G48" s="200">
        <v>56</v>
      </c>
      <c r="H48" s="283">
        <f t="shared" si="0"/>
        <v>79</v>
      </c>
      <c r="I48" s="269"/>
    </row>
    <row r="49" spans="1:9" ht="12.75">
      <c r="A49" s="175" t="s">
        <v>4</v>
      </c>
      <c r="B49" s="177">
        <v>62</v>
      </c>
      <c r="C49" s="251">
        <v>52</v>
      </c>
      <c r="D49" s="251">
        <v>142</v>
      </c>
      <c r="E49" s="283">
        <f t="shared" si="1"/>
        <v>256</v>
      </c>
      <c r="F49" s="341">
        <v>484</v>
      </c>
      <c r="G49" s="200">
        <v>1147</v>
      </c>
      <c r="H49" s="283">
        <f t="shared" si="0"/>
        <v>1631</v>
      </c>
      <c r="I49" s="269">
        <v>75670</v>
      </c>
    </row>
    <row r="50" spans="1:12" ht="13.5" thickBot="1">
      <c r="A50" s="285" t="s">
        <v>5</v>
      </c>
      <c r="B50" s="286">
        <v>25</v>
      </c>
      <c r="C50" s="270">
        <v>4</v>
      </c>
      <c r="D50" s="266">
        <v>0</v>
      </c>
      <c r="E50" s="283">
        <f t="shared" si="1"/>
        <v>29</v>
      </c>
      <c r="F50" s="342">
        <v>985</v>
      </c>
      <c r="G50" s="228">
        <v>1510</v>
      </c>
      <c r="H50" s="287">
        <f t="shared" si="0"/>
        <v>2495</v>
      </c>
      <c r="I50" s="288">
        <v>46473</v>
      </c>
      <c r="L50" s="432"/>
    </row>
    <row r="51" spans="1:9" ht="13.5" thickBot="1">
      <c r="A51" s="289"/>
      <c r="B51" s="204">
        <f>SUM(B42:B50)</f>
        <v>500</v>
      </c>
      <c r="C51" s="203">
        <f>SUM(C42:C50)</f>
        <v>459</v>
      </c>
      <c r="D51" s="203">
        <f>SUM(D42:D50)</f>
        <v>364</v>
      </c>
      <c r="E51" s="186">
        <f>SUM(B51:D51)</f>
        <v>1323</v>
      </c>
      <c r="F51" s="204">
        <f>SUM(F42:F50)</f>
        <v>2150</v>
      </c>
      <c r="G51" s="203">
        <f>SUM(G42:G50)</f>
        <v>4424</v>
      </c>
      <c r="H51" s="186">
        <f>SUM(H42:H50)</f>
        <v>6574</v>
      </c>
      <c r="I51" s="146">
        <f>SUM(I42:I50)</f>
        <v>177000</v>
      </c>
    </row>
    <row r="52" spans="1:7" ht="12.75">
      <c r="A52" s="290"/>
      <c r="B52" s="228"/>
      <c r="C52" s="267"/>
      <c r="D52" s="267"/>
      <c r="E52" s="267"/>
      <c r="F52" s="267"/>
      <c r="G52" s="228"/>
    </row>
    <row r="53" spans="1:7" ht="12.75">
      <c r="A53" s="163" t="s">
        <v>143</v>
      </c>
      <c r="F53" s="267"/>
      <c r="G53" s="228"/>
    </row>
    <row r="54" spans="1:7" ht="8.25" customHeight="1">
      <c r="A54" s="228"/>
      <c r="F54" s="267"/>
      <c r="G54" s="228"/>
    </row>
    <row r="55" spans="1:12" ht="12.75">
      <c r="A55" s="163" t="s">
        <v>107</v>
      </c>
      <c r="F55" s="267"/>
      <c r="G55" s="228"/>
      <c r="L55" s="432"/>
    </row>
    <row r="56" spans="1:7" ht="12.75">
      <c r="A56" s="228"/>
      <c r="F56" s="267"/>
      <c r="G56" s="228"/>
    </row>
    <row r="57" spans="1:7" ht="12.75">
      <c r="A57" s="228"/>
      <c r="F57" s="267"/>
      <c r="G57" s="228"/>
    </row>
    <row r="58" spans="1:13" ht="16.5" thickBot="1">
      <c r="A58" s="291" t="s">
        <v>288</v>
      </c>
      <c r="F58" s="267"/>
      <c r="G58" s="228"/>
      <c r="M58" s="432"/>
    </row>
    <row r="59" spans="1:11" ht="15" customHeight="1" thickBot="1">
      <c r="A59" s="627" t="s">
        <v>42</v>
      </c>
      <c r="B59" s="620" t="s">
        <v>273</v>
      </c>
      <c r="C59" s="621"/>
      <c r="D59" s="621"/>
      <c r="E59" s="621"/>
      <c r="F59" s="620" t="s">
        <v>114</v>
      </c>
      <c r="G59" s="621"/>
      <c r="H59" s="621"/>
      <c r="I59" s="622"/>
      <c r="J59" s="497"/>
      <c r="K59" s="497"/>
    </row>
    <row r="60" spans="1:9" ht="24.75" customHeight="1">
      <c r="A60" s="628"/>
      <c r="B60" s="615" t="s">
        <v>253</v>
      </c>
      <c r="C60" s="616"/>
      <c r="D60" s="615" t="s">
        <v>10</v>
      </c>
      <c r="E60" s="619"/>
      <c r="F60" s="625" t="s">
        <v>109</v>
      </c>
      <c r="G60" s="623" t="s">
        <v>274</v>
      </c>
      <c r="H60" s="615" t="s">
        <v>110</v>
      </c>
      <c r="I60" s="619"/>
    </row>
    <row r="61" spans="1:9" ht="21" customHeight="1" thickBot="1">
      <c r="A61" s="629"/>
      <c r="B61" s="292" t="s">
        <v>122</v>
      </c>
      <c r="C61" s="293" t="s">
        <v>123</v>
      </c>
      <c r="D61" s="292" t="s">
        <v>122</v>
      </c>
      <c r="E61" s="293" t="s">
        <v>123</v>
      </c>
      <c r="F61" s="626"/>
      <c r="G61" s="624"/>
      <c r="H61" s="498" t="s">
        <v>193</v>
      </c>
      <c r="I61" s="294" t="s">
        <v>10</v>
      </c>
    </row>
    <row r="62" spans="1:9" ht="12.75">
      <c r="A62" s="175" t="s">
        <v>70</v>
      </c>
      <c r="B62" s="343">
        <v>438</v>
      </c>
      <c r="C62" s="344">
        <v>252</v>
      </c>
      <c r="D62" s="348">
        <v>5105</v>
      </c>
      <c r="E62" s="346">
        <v>2383</v>
      </c>
      <c r="F62" s="343"/>
      <c r="G62" s="347"/>
      <c r="H62" s="348"/>
      <c r="I62" s="349"/>
    </row>
    <row r="63" spans="1:9" ht="12.75" customHeight="1">
      <c r="A63" s="168" t="s">
        <v>23</v>
      </c>
      <c r="B63" s="350">
        <v>8</v>
      </c>
      <c r="C63" s="251">
        <v>8</v>
      </c>
      <c r="D63" s="348">
        <v>75</v>
      </c>
      <c r="E63" s="345">
        <v>73</v>
      </c>
      <c r="F63" s="350"/>
      <c r="G63" s="251"/>
      <c r="H63" s="341"/>
      <c r="I63" s="351">
        <v>8</v>
      </c>
    </row>
    <row r="64" spans="1:9" ht="12.75">
      <c r="A64" s="175" t="s">
        <v>43</v>
      </c>
      <c r="B64" s="350">
        <v>31</v>
      </c>
      <c r="C64" s="251">
        <v>28</v>
      </c>
      <c r="D64" s="341">
        <v>749</v>
      </c>
      <c r="E64" s="345">
        <v>451</v>
      </c>
      <c r="F64" s="350"/>
      <c r="G64" s="251"/>
      <c r="H64" s="341"/>
      <c r="I64" s="351"/>
    </row>
    <row r="65" spans="1:9" ht="12.75">
      <c r="A65" s="175" t="s">
        <v>190</v>
      </c>
      <c r="B65" s="350"/>
      <c r="C65" s="251"/>
      <c r="D65" s="341">
        <v>110</v>
      </c>
      <c r="E65" s="345">
        <v>97</v>
      </c>
      <c r="F65" s="350">
        <v>1</v>
      </c>
      <c r="G65" s="251">
        <v>2</v>
      </c>
      <c r="H65" s="341">
        <v>1</v>
      </c>
      <c r="I65" s="351">
        <v>4</v>
      </c>
    </row>
    <row r="66" spans="1:9" ht="12.75">
      <c r="A66" s="175" t="s">
        <v>25</v>
      </c>
      <c r="B66" s="350">
        <v>2</v>
      </c>
      <c r="C66" s="251">
        <v>2</v>
      </c>
      <c r="D66" s="341">
        <v>75</v>
      </c>
      <c r="E66" s="345">
        <v>68</v>
      </c>
      <c r="F66" s="350"/>
      <c r="G66" s="251"/>
      <c r="H66" s="341"/>
      <c r="I66" s="351"/>
    </row>
    <row r="67" spans="1:9" ht="12.75">
      <c r="A67" s="175" t="s">
        <v>40</v>
      </c>
      <c r="B67" s="350">
        <v>4</v>
      </c>
      <c r="C67" s="251">
        <v>4</v>
      </c>
      <c r="D67" s="341">
        <v>38</v>
      </c>
      <c r="E67" s="345">
        <v>33</v>
      </c>
      <c r="F67" s="350"/>
      <c r="G67" s="251"/>
      <c r="H67" s="341"/>
      <c r="I67" s="351"/>
    </row>
    <row r="68" spans="1:9" ht="12.75">
      <c r="A68" s="175" t="s">
        <v>26</v>
      </c>
      <c r="B68" s="350">
        <v>8</v>
      </c>
      <c r="C68" s="251">
        <v>6</v>
      </c>
      <c r="D68" s="341">
        <v>152</v>
      </c>
      <c r="E68" s="345">
        <v>143</v>
      </c>
      <c r="F68" s="350"/>
      <c r="G68" s="251"/>
      <c r="H68" s="341">
        <v>2</v>
      </c>
      <c r="I68" s="351">
        <v>31</v>
      </c>
    </row>
    <row r="69" spans="1:18" ht="13.5" thickBot="1">
      <c r="A69" s="285" t="s">
        <v>5</v>
      </c>
      <c r="B69" s="366">
        <v>280</v>
      </c>
      <c r="C69" s="266">
        <v>261</v>
      </c>
      <c r="D69" s="342">
        <v>2501</v>
      </c>
      <c r="E69" s="367">
        <v>2224</v>
      </c>
      <c r="F69" s="350">
        <v>2</v>
      </c>
      <c r="G69" s="352">
        <v>70</v>
      </c>
      <c r="H69" s="353">
        <v>32</v>
      </c>
      <c r="I69" s="354">
        <v>170</v>
      </c>
      <c r="K69" s="614"/>
      <c r="L69" s="614"/>
      <c r="M69" s="614"/>
      <c r="N69" s="614"/>
      <c r="O69" s="614"/>
      <c r="P69" s="614"/>
      <c r="Q69" s="614"/>
      <c r="R69" s="614"/>
    </row>
    <row r="70" spans="1:9" s="192" customFormat="1" ht="13.5" thickBot="1">
      <c r="A70" s="295" t="s">
        <v>14</v>
      </c>
      <c r="B70" s="204">
        <f>SUM(B62:B69)</f>
        <v>771</v>
      </c>
      <c r="C70" s="203">
        <f>SUM(C62:C69)</f>
        <v>561</v>
      </c>
      <c r="D70" s="204">
        <f aca="true" t="shared" si="2" ref="D70:I70">SUM(D62:D69)</f>
        <v>8805</v>
      </c>
      <c r="E70" s="186">
        <f t="shared" si="2"/>
        <v>5472</v>
      </c>
      <c r="F70" s="204">
        <f t="shared" si="2"/>
        <v>3</v>
      </c>
      <c r="G70" s="186">
        <f t="shared" si="2"/>
        <v>72</v>
      </c>
      <c r="H70" s="296">
        <f t="shared" si="2"/>
        <v>35</v>
      </c>
      <c r="I70" s="186">
        <f t="shared" si="2"/>
        <v>213</v>
      </c>
    </row>
    <row r="71" spans="1:7" ht="12.75">
      <c r="A71" s="228"/>
      <c r="F71" s="267"/>
      <c r="G71" s="228"/>
    </row>
    <row r="72" ht="12.75">
      <c r="A72" s="163" t="s">
        <v>271</v>
      </c>
    </row>
    <row r="73" ht="12.75">
      <c r="A73" s="163" t="s">
        <v>268</v>
      </c>
    </row>
    <row r="74" ht="19.5" customHeight="1">
      <c r="A74" s="224" t="s">
        <v>269</v>
      </c>
    </row>
    <row r="75" ht="12.75">
      <c r="A75" s="224" t="s">
        <v>270</v>
      </c>
    </row>
    <row r="78" ht="12.75">
      <c r="A78" s="163"/>
    </row>
    <row r="79" ht="12.75">
      <c r="A79" s="163"/>
    </row>
    <row r="80" spans="1:7" ht="12.75">
      <c r="A80" s="290"/>
      <c r="B80" s="228"/>
      <c r="C80" s="267"/>
      <c r="D80" s="267"/>
      <c r="E80" s="267"/>
      <c r="F80" s="267"/>
      <c r="G80" s="228"/>
    </row>
    <row r="81" spans="1:7" ht="12.75">
      <c r="A81" s="290"/>
      <c r="B81" s="228"/>
      <c r="C81" s="267"/>
      <c r="D81" s="267"/>
      <c r="E81" s="267"/>
      <c r="F81" s="267"/>
      <c r="G81" s="228"/>
    </row>
  </sheetData>
  <mergeCells count="31">
    <mergeCell ref="A6:A7"/>
    <mergeCell ref="B6:C6"/>
    <mergeCell ref="B7:C7"/>
    <mergeCell ref="G3:K3"/>
    <mergeCell ref="G4:L4"/>
    <mergeCell ref="A4:C4"/>
    <mergeCell ref="A5:C5"/>
    <mergeCell ref="L5:L6"/>
    <mergeCell ref="K5:K6"/>
    <mergeCell ref="A59:A61"/>
    <mergeCell ref="A8:C8"/>
    <mergeCell ref="A9:C9"/>
    <mergeCell ref="A10:C10"/>
    <mergeCell ref="A40:A41"/>
    <mergeCell ref="K69:R69"/>
    <mergeCell ref="B60:C60"/>
    <mergeCell ref="B30:F30"/>
    <mergeCell ref="B20:F20"/>
    <mergeCell ref="D60:E60"/>
    <mergeCell ref="H60:I60"/>
    <mergeCell ref="B59:E59"/>
    <mergeCell ref="F59:I59"/>
    <mergeCell ref="G60:G61"/>
    <mergeCell ref="F60:F61"/>
    <mergeCell ref="F40:I40"/>
    <mergeCell ref="B40:E40"/>
    <mergeCell ref="I5:J5"/>
    <mergeCell ref="G5:G6"/>
    <mergeCell ref="H5:H6"/>
    <mergeCell ref="B23:F23"/>
    <mergeCell ref="B27:F27"/>
  </mergeCells>
  <printOptions horizontalCentered="1"/>
  <pageMargins left="0" right="0" top="0.7874015748031497" bottom="0.3937007874015748" header="0.5118110236220472" footer="0.11811023622047245"/>
  <pageSetup horizontalDpi="300" verticalDpi="300" orientation="landscape" paperSize="9" scale="82" r:id="rId1"/>
  <headerFooter alignWithMargins="0">
    <oddHeader>&amp;C
</oddHeader>
    <oddFooter>&amp;L&amp;8&amp;D&amp;R&amp;8TAB_06.XLS</oddFooter>
  </headerFooter>
  <rowBreaks count="1" manualBreakCount="1"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L7" sqref="L7"/>
    </sheetView>
  </sheetViews>
  <sheetFormatPr defaultColWidth="9.00390625" defaultRowHeight="12.75"/>
  <cols>
    <col min="1" max="1" width="11.00390625" style="164" customWidth="1"/>
    <col min="2" max="2" width="8.875" style="164" customWidth="1"/>
    <col min="3" max="3" width="9.625" style="164" bestFit="1" customWidth="1"/>
    <col min="4" max="9" width="8.875" style="164" customWidth="1"/>
    <col min="10" max="11" width="10.375" style="164" customWidth="1"/>
    <col min="12" max="12" width="9.25390625" style="164" customWidth="1"/>
    <col min="13" max="13" width="8.75390625" style="164" bestFit="1" customWidth="1"/>
    <col min="14" max="14" width="13.375" style="164" customWidth="1"/>
    <col min="15" max="16" width="8.875" style="164" customWidth="1"/>
    <col min="17" max="17" width="18.375" style="164" customWidth="1"/>
    <col min="18" max="16384" width="8.875" style="164" customWidth="1"/>
  </cols>
  <sheetData>
    <row r="1" spans="1:12" ht="18">
      <c r="A1" s="160" t="s">
        <v>15</v>
      </c>
      <c r="B1" s="161" t="s">
        <v>16</v>
      </c>
      <c r="C1" s="162"/>
      <c r="D1" s="162"/>
      <c r="E1" s="162"/>
      <c r="F1" s="162"/>
      <c r="G1" s="162"/>
      <c r="H1" s="162"/>
      <c r="I1" s="162"/>
      <c r="J1" s="163"/>
      <c r="K1" s="163"/>
      <c r="L1" s="162"/>
    </row>
    <row r="2" spans="1:12" ht="18">
      <c r="A2" s="160"/>
      <c r="B2" s="161"/>
      <c r="C2" s="162"/>
      <c r="D2" s="162"/>
      <c r="E2" s="162"/>
      <c r="F2" s="162"/>
      <c r="G2" s="162"/>
      <c r="H2" s="162"/>
      <c r="I2" s="162"/>
      <c r="J2" s="163"/>
      <c r="K2" s="163"/>
      <c r="L2" s="162"/>
    </row>
    <row r="3" spans="1:12" ht="18.75" thickBot="1">
      <c r="A3" s="165" t="s">
        <v>104</v>
      </c>
      <c r="B3" s="161"/>
      <c r="C3" s="162"/>
      <c r="D3" s="162"/>
      <c r="E3" s="162"/>
      <c r="F3" s="162"/>
      <c r="G3" s="162"/>
      <c r="H3" s="162"/>
      <c r="I3" s="162"/>
      <c r="J3" s="163"/>
      <c r="K3" s="163"/>
      <c r="L3" s="162"/>
    </row>
    <row r="4" spans="1:11" ht="12.75" customHeight="1">
      <c r="A4" s="671" t="s">
        <v>42</v>
      </c>
      <c r="B4" s="625" t="s">
        <v>89</v>
      </c>
      <c r="C4" s="666" t="s">
        <v>90</v>
      </c>
      <c r="D4" s="674" t="s">
        <v>17</v>
      </c>
      <c r="E4" s="675"/>
      <c r="F4" s="666" t="s">
        <v>91</v>
      </c>
      <c r="G4" s="666" t="s">
        <v>37</v>
      </c>
      <c r="H4" s="623" t="s">
        <v>57</v>
      </c>
      <c r="J4" s="228"/>
      <c r="K4" s="228"/>
    </row>
    <row r="5" spans="1:8" ht="26.25" customHeight="1" thickBot="1">
      <c r="A5" s="672"/>
      <c r="B5" s="673"/>
      <c r="C5" s="667"/>
      <c r="D5" s="167" t="s">
        <v>135</v>
      </c>
      <c r="E5" s="167" t="s">
        <v>136</v>
      </c>
      <c r="F5" s="667"/>
      <c r="G5" s="667"/>
      <c r="H5" s="668"/>
    </row>
    <row r="6" spans="1:8" ht="12.75">
      <c r="A6" s="168" t="s">
        <v>70</v>
      </c>
      <c r="B6" s="169"/>
      <c r="C6" s="170"/>
      <c r="D6" s="170"/>
      <c r="E6" s="170"/>
      <c r="F6" s="170"/>
      <c r="G6" s="170">
        <v>2</v>
      </c>
      <c r="H6" s="171">
        <v>26</v>
      </c>
    </row>
    <row r="7" spans="1:8" ht="12.75">
      <c r="A7" s="168" t="s">
        <v>23</v>
      </c>
      <c r="B7" s="172"/>
      <c r="C7" s="173"/>
      <c r="D7" s="173"/>
      <c r="E7" s="173"/>
      <c r="F7" s="173"/>
      <c r="G7" s="173">
        <v>1</v>
      </c>
      <c r="H7" s="174">
        <v>11</v>
      </c>
    </row>
    <row r="8" spans="1:8" ht="12.75">
      <c r="A8" s="175" t="s">
        <v>43</v>
      </c>
      <c r="B8" s="176">
        <v>12</v>
      </c>
      <c r="C8" s="177"/>
      <c r="D8" s="177">
        <v>16</v>
      </c>
      <c r="E8" s="177"/>
      <c r="F8" s="177"/>
      <c r="G8" s="177">
        <v>1</v>
      </c>
      <c r="H8" s="178">
        <v>54</v>
      </c>
    </row>
    <row r="9" spans="1:8" ht="12.75">
      <c r="A9" s="175" t="s">
        <v>190</v>
      </c>
      <c r="B9" s="176">
        <v>118</v>
      </c>
      <c r="C9" s="177"/>
      <c r="D9" s="177">
        <v>804</v>
      </c>
      <c r="E9" s="177">
        <v>402</v>
      </c>
      <c r="F9" s="177">
        <v>73</v>
      </c>
      <c r="G9" s="177">
        <v>3</v>
      </c>
      <c r="H9" s="178">
        <v>105</v>
      </c>
    </row>
    <row r="10" spans="1:8" ht="12.75">
      <c r="A10" s="175" t="s">
        <v>25</v>
      </c>
      <c r="B10" s="176"/>
      <c r="C10" s="177"/>
      <c r="D10" s="177"/>
      <c r="E10" s="177"/>
      <c r="F10" s="177"/>
      <c r="G10" s="177">
        <v>1</v>
      </c>
      <c r="H10" s="178">
        <v>44</v>
      </c>
    </row>
    <row r="11" spans="1:8" ht="12.75">
      <c r="A11" s="175" t="s">
        <v>40</v>
      </c>
      <c r="B11" s="176"/>
      <c r="C11" s="177"/>
      <c r="D11" s="177"/>
      <c r="E11" s="177"/>
      <c r="F11" s="177"/>
      <c r="G11" s="177">
        <v>1</v>
      </c>
      <c r="H11" s="178">
        <v>37</v>
      </c>
    </row>
    <row r="12" spans="1:8" ht="12.75">
      <c r="A12" s="175" t="s">
        <v>26</v>
      </c>
      <c r="B12" s="176"/>
      <c r="C12" s="177"/>
      <c r="D12" s="177"/>
      <c r="E12" s="177"/>
      <c r="F12" s="177"/>
      <c r="G12" s="177">
        <v>5</v>
      </c>
      <c r="H12" s="178">
        <v>78</v>
      </c>
    </row>
    <row r="13" spans="1:15" ht="13.5" thickBot="1">
      <c r="A13" s="179" t="s">
        <v>5</v>
      </c>
      <c r="B13" s="180">
        <v>135</v>
      </c>
      <c r="C13" s="181">
        <v>2302</v>
      </c>
      <c r="D13" s="181">
        <v>511</v>
      </c>
      <c r="E13" s="181">
        <v>3829</v>
      </c>
      <c r="F13" s="181">
        <v>1075</v>
      </c>
      <c r="G13" s="181">
        <v>10</v>
      </c>
      <c r="H13" s="182">
        <v>410</v>
      </c>
      <c r="M13" s="507"/>
      <c r="O13" s="507"/>
    </row>
    <row r="14" spans="1:8" ht="13.5" thickBot="1">
      <c r="A14" s="183" t="s">
        <v>10</v>
      </c>
      <c r="B14" s="184">
        <f aca="true" t="shared" si="0" ref="B14:H14">SUM(B6:B13)</f>
        <v>265</v>
      </c>
      <c r="C14" s="185">
        <f t="shared" si="0"/>
        <v>2302</v>
      </c>
      <c r="D14" s="185">
        <f t="shared" si="0"/>
        <v>1331</v>
      </c>
      <c r="E14" s="185">
        <f t="shared" si="0"/>
        <v>4231</v>
      </c>
      <c r="F14" s="185">
        <f t="shared" si="0"/>
        <v>1148</v>
      </c>
      <c r="G14" s="185">
        <f t="shared" si="0"/>
        <v>24</v>
      </c>
      <c r="H14" s="186">
        <f t="shared" si="0"/>
        <v>765</v>
      </c>
    </row>
    <row r="15" spans="1:12" ht="12.7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12.75">
      <c r="A16" s="189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2.75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12" ht="12.7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</row>
    <row r="19" spans="1:12" ht="13.5" thickBot="1">
      <c r="A19" s="187" t="s">
        <v>105</v>
      </c>
      <c r="B19" s="188"/>
      <c r="C19" s="188"/>
      <c r="D19" s="188"/>
      <c r="E19" s="187" t="s">
        <v>106</v>
      </c>
      <c r="F19" s="188"/>
      <c r="G19" s="188"/>
      <c r="H19" s="188"/>
      <c r="I19" s="188"/>
      <c r="J19" s="188"/>
      <c r="K19" s="188"/>
      <c r="L19" s="188"/>
    </row>
    <row r="20" spans="1:15" ht="25.5" customHeight="1" thickBot="1">
      <c r="A20" s="664" t="s">
        <v>27</v>
      </c>
      <c r="B20" s="665"/>
      <c r="C20" s="190"/>
      <c r="D20" s="191"/>
      <c r="E20" s="676" t="s">
        <v>42</v>
      </c>
      <c r="F20" s="669" t="s">
        <v>65</v>
      </c>
      <c r="G20" s="670"/>
      <c r="H20" s="670"/>
      <c r="I20" s="670"/>
      <c r="J20" s="654" t="s">
        <v>38</v>
      </c>
      <c r="K20" s="390"/>
      <c r="L20" s="192"/>
      <c r="O20" s="507"/>
    </row>
    <row r="21" spans="1:12" ht="13.5" thickBot="1">
      <c r="A21" s="193" t="s">
        <v>70</v>
      </c>
      <c r="B21" s="193">
        <v>942</v>
      </c>
      <c r="C21" s="190"/>
      <c r="D21" s="191"/>
      <c r="E21" s="672"/>
      <c r="F21" s="194" t="s">
        <v>54</v>
      </c>
      <c r="G21" s="194" t="s">
        <v>56</v>
      </c>
      <c r="H21" s="194" t="s">
        <v>55</v>
      </c>
      <c r="I21" s="195" t="s">
        <v>56</v>
      </c>
      <c r="J21" s="655"/>
      <c r="K21" s="390"/>
      <c r="L21" s="192"/>
    </row>
    <row r="22" spans="1:12" ht="12.75">
      <c r="A22" s="193" t="s">
        <v>1</v>
      </c>
      <c r="B22" s="196">
        <v>1261</v>
      </c>
      <c r="E22" s="168" t="s">
        <v>70</v>
      </c>
      <c r="F22" s="303" t="s">
        <v>124</v>
      </c>
      <c r="G22" s="374"/>
      <c r="H22" s="301" t="s">
        <v>128</v>
      </c>
      <c r="I22" s="379">
        <v>1</v>
      </c>
      <c r="J22" s="142">
        <v>24006</v>
      </c>
      <c r="K22" s="228"/>
      <c r="L22" s="163"/>
    </row>
    <row r="23" spans="1:12" ht="12.75">
      <c r="A23" s="197" t="s">
        <v>6</v>
      </c>
      <c r="B23" s="198">
        <v>5183</v>
      </c>
      <c r="D23" s="199"/>
      <c r="E23" s="168" t="s">
        <v>23</v>
      </c>
      <c r="F23" s="304" t="s">
        <v>124</v>
      </c>
      <c r="G23" s="375"/>
      <c r="H23" s="302" t="s">
        <v>128</v>
      </c>
      <c r="I23" s="380">
        <v>1</v>
      </c>
      <c r="J23" s="143">
        <v>26030</v>
      </c>
      <c r="K23" s="228"/>
      <c r="L23" s="163"/>
    </row>
    <row r="24" spans="1:12" ht="12.75">
      <c r="A24" s="197" t="s">
        <v>20</v>
      </c>
      <c r="B24" s="198">
        <v>2193</v>
      </c>
      <c r="E24" s="175" t="s">
        <v>43</v>
      </c>
      <c r="F24" s="304" t="s">
        <v>124</v>
      </c>
      <c r="G24" s="376">
        <v>1</v>
      </c>
      <c r="H24" s="302" t="s">
        <v>128</v>
      </c>
      <c r="I24" s="381">
        <v>1</v>
      </c>
      <c r="J24" s="144">
        <v>85640</v>
      </c>
      <c r="K24" s="228"/>
      <c r="L24" s="163"/>
    </row>
    <row r="25" spans="1:12" ht="12.75">
      <c r="A25" s="197" t="s">
        <v>21</v>
      </c>
      <c r="B25" s="198">
        <v>2742</v>
      </c>
      <c r="E25" s="175" t="s">
        <v>190</v>
      </c>
      <c r="F25" s="304" t="s">
        <v>21</v>
      </c>
      <c r="G25" s="376">
        <v>1</v>
      </c>
      <c r="H25" s="302" t="s">
        <v>128</v>
      </c>
      <c r="I25" s="381">
        <v>1</v>
      </c>
      <c r="J25" s="144">
        <v>264593</v>
      </c>
      <c r="K25" s="228"/>
      <c r="L25" s="163"/>
    </row>
    <row r="26" spans="1:12" ht="12.75">
      <c r="A26" s="197" t="s">
        <v>7</v>
      </c>
      <c r="B26" s="198">
        <v>4706</v>
      </c>
      <c r="E26" s="175" t="s">
        <v>25</v>
      </c>
      <c r="F26" s="304" t="s">
        <v>124</v>
      </c>
      <c r="G26" s="376"/>
      <c r="H26" s="302" t="s">
        <v>128</v>
      </c>
      <c r="I26" s="381">
        <v>2</v>
      </c>
      <c r="J26" s="144">
        <v>169636</v>
      </c>
      <c r="K26" s="228"/>
      <c r="L26" s="163"/>
    </row>
    <row r="27" spans="1:12" ht="12.75">
      <c r="A27" s="197" t="s">
        <v>3</v>
      </c>
      <c r="B27" s="198">
        <v>1619</v>
      </c>
      <c r="E27" s="175" t="s">
        <v>40</v>
      </c>
      <c r="F27" s="304" t="s">
        <v>7</v>
      </c>
      <c r="G27" s="376">
        <v>1</v>
      </c>
      <c r="H27" s="302" t="s">
        <v>128</v>
      </c>
      <c r="I27" s="382"/>
      <c r="J27" s="144">
        <v>0</v>
      </c>
      <c r="K27" s="228"/>
      <c r="L27" s="163"/>
    </row>
    <row r="28" spans="1:12" ht="12.75">
      <c r="A28" s="197" t="s">
        <v>4</v>
      </c>
      <c r="B28" s="198">
        <v>3468</v>
      </c>
      <c r="E28" s="175" t="s">
        <v>26</v>
      </c>
      <c r="F28" s="304" t="s">
        <v>124</v>
      </c>
      <c r="G28" s="376">
        <v>1</v>
      </c>
      <c r="H28" s="302" t="s">
        <v>128</v>
      </c>
      <c r="I28" s="381">
        <v>2</v>
      </c>
      <c r="J28" s="144">
        <v>80667</v>
      </c>
      <c r="K28" s="228"/>
      <c r="L28" s="163"/>
    </row>
    <row r="29" spans="1:11" ht="13.5" thickBot="1">
      <c r="A29" s="201" t="s">
        <v>133</v>
      </c>
      <c r="B29" s="202">
        <v>761</v>
      </c>
      <c r="E29" s="179" t="s">
        <v>5</v>
      </c>
      <c r="F29" s="305" t="s">
        <v>124</v>
      </c>
      <c r="G29" s="377">
        <v>4</v>
      </c>
      <c r="H29" s="302" t="s">
        <v>128</v>
      </c>
      <c r="I29" s="383">
        <v>6</v>
      </c>
      <c r="J29" s="145">
        <v>1090832</v>
      </c>
      <c r="K29" s="228"/>
    </row>
    <row r="30" spans="1:11" ht="13.5" thickBot="1">
      <c r="A30" s="205" t="s">
        <v>10</v>
      </c>
      <c r="B30" s="206">
        <f>SUM(B21:B29)</f>
        <v>22875</v>
      </c>
      <c r="E30" s="183" t="s">
        <v>10</v>
      </c>
      <c r="F30" s="299"/>
      <c r="G30" s="378">
        <f>SUM(G22:G29)</f>
        <v>8</v>
      </c>
      <c r="H30" s="300"/>
      <c r="I30" s="378">
        <f>SUM(I22:I29)</f>
        <v>14</v>
      </c>
      <c r="J30" s="146">
        <f>SUM(J22:J29)</f>
        <v>1741404</v>
      </c>
      <c r="K30" s="188"/>
    </row>
    <row r="32" ht="12.75">
      <c r="E32" s="164" t="s">
        <v>141</v>
      </c>
    </row>
    <row r="38" spans="1:2" ht="12.75">
      <c r="A38" s="207"/>
      <c r="B38" s="207"/>
    </row>
    <row r="39" spans="1:2" ht="12.75">
      <c r="A39" s="207"/>
      <c r="B39" s="207"/>
    </row>
    <row r="40" spans="1:12" ht="14.25" customHeight="1" thickBot="1">
      <c r="A40" s="222" t="s">
        <v>293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  <row r="41" spans="1:13" ht="13.5" customHeight="1">
      <c r="A41" s="310" t="s">
        <v>131</v>
      </c>
      <c r="B41" s="678" t="s">
        <v>70</v>
      </c>
      <c r="C41" s="658" t="s">
        <v>1</v>
      </c>
      <c r="D41" s="658" t="s">
        <v>6</v>
      </c>
      <c r="E41" s="658" t="s">
        <v>2</v>
      </c>
      <c r="F41" s="658" t="s">
        <v>21</v>
      </c>
      <c r="G41" s="658" t="s">
        <v>7</v>
      </c>
      <c r="H41" s="658" t="s">
        <v>3</v>
      </c>
      <c r="I41" s="658" t="s">
        <v>4</v>
      </c>
      <c r="J41" s="658" t="s">
        <v>22</v>
      </c>
      <c r="K41" s="660" t="s">
        <v>31</v>
      </c>
      <c r="L41" s="662" t="s">
        <v>156</v>
      </c>
      <c r="M41" s="656" t="s">
        <v>10</v>
      </c>
    </row>
    <row r="42" spans="1:13" ht="12.75" customHeight="1" thickBot="1">
      <c r="A42" s="311" t="s">
        <v>42</v>
      </c>
      <c r="B42" s="679"/>
      <c r="C42" s="659"/>
      <c r="D42" s="659"/>
      <c r="E42" s="659"/>
      <c r="F42" s="659"/>
      <c r="G42" s="659"/>
      <c r="H42" s="659"/>
      <c r="I42" s="659"/>
      <c r="J42" s="659"/>
      <c r="K42" s="661"/>
      <c r="L42" s="663"/>
      <c r="M42" s="657"/>
    </row>
    <row r="43" spans="1:13" ht="12.75">
      <c r="A43" s="193" t="s">
        <v>70</v>
      </c>
      <c r="B43" s="328">
        <v>35138</v>
      </c>
      <c r="C43" s="329"/>
      <c r="D43" s="330"/>
      <c r="E43" s="330"/>
      <c r="F43" s="330"/>
      <c r="G43" s="330"/>
      <c r="H43" s="330"/>
      <c r="I43" s="330"/>
      <c r="J43" s="331"/>
      <c r="K43" s="331"/>
      <c r="L43" s="391">
        <v>22335</v>
      </c>
      <c r="M43" s="321">
        <f aca="true" t="shared" si="1" ref="M43:M49">SUM(B43:L43)</f>
        <v>57473</v>
      </c>
    </row>
    <row r="44" spans="1:13" ht="12.75">
      <c r="A44" s="197" t="s">
        <v>23</v>
      </c>
      <c r="B44" s="209"/>
      <c r="C44" s="209">
        <v>2106</v>
      </c>
      <c r="D44" s="210">
        <v>1488</v>
      </c>
      <c r="E44" s="210">
        <v>100</v>
      </c>
      <c r="F44" s="210">
        <v>273</v>
      </c>
      <c r="G44" s="210">
        <v>365</v>
      </c>
      <c r="H44" s="210">
        <v>214</v>
      </c>
      <c r="I44" s="210">
        <v>165</v>
      </c>
      <c r="J44" s="211">
        <v>400</v>
      </c>
      <c r="K44" s="211">
        <v>163</v>
      </c>
      <c r="L44" s="211">
        <v>2653</v>
      </c>
      <c r="M44" s="321">
        <f t="shared" si="1"/>
        <v>7927</v>
      </c>
    </row>
    <row r="45" spans="1:13" ht="12.75">
      <c r="A45" s="197" t="s">
        <v>24</v>
      </c>
      <c r="B45" s="212"/>
      <c r="C45" s="212">
        <v>191</v>
      </c>
      <c r="D45" s="210">
        <v>686</v>
      </c>
      <c r="E45" s="210">
        <v>12193</v>
      </c>
      <c r="F45" s="210">
        <v>624</v>
      </c>
      <c r="G45" s="210">
        <v>1154</v>
      </c>
      <c r="H45" s="210">
        <v>185</v>
      </c>
      <c r="I45" s="210">
        <v>323</v>
      </c>
      <c r="J45" s="211">
        <v>485</v>
      </c>
      <c r="K45" s="211">
        <v>322</v>
      </c>
      <c r="L45" s="211">
        <v>10835</v>
      </c>
      <c r="M45" s="321">
        <f t="shared" si="1"/>
        <v>26998</v>
      </c>
    </row>
    <row r="46" spans="1:13" ht="12.75">
      <c r="A46" s="197" t="s">
        <v>190</v>
      </c>
      <c r="B46" s="212"/>
      <c r="C46" s="212">
        <v>2</v>
      </c>
      <c r="D46" s="210">
        <v>87</v>
      </c>
      <c r="E46" s="210">
        <v>63</v>
      </c>
      <c r="F46" s="210">
        <v>10865</v>
      </c>
      <c r="G46" s="210">
        <v>45</v>
      </c>
      <c r="H46" s="210">
        <v>5</v>
      </c>
      <c r="I46" s="210">
        <v>178</v>
      </c>
      <c r="J46" s="211">
        <v>33</v>
      </c>
      <c r="K46" s="211">
        <v>37</v>
      </c>
      <c r="L46" s="211">
        <v>4512</v>
      </c>
      <c r="M46" s="321">
        <f t="shared" si="1"/>
        <v>15827</v>
      </c>
    </row>
    <row r="47" spans="1:13" ht="12.75">
      <c r="A47" s="197" t="s">
        <v>25</v>
      </c>
      <c r="B47" s="212"/>
      <c r="C47" s="212">
        <v>131</v>
      </c>
      <c r="D47" s="210">
        <v>663</v>
      </c>
      <c r="E47" s="210">
        <v>147</v>
      </c>
      <c r="F47" s="210">
        <v>254</v>
      </c>
      <c r="G47" s="210">
        <v>308</v>
      </c>
      <c r="H47" s="210">
        <v>4927</v>
      </c>
      <c r="I47" s="210">
        <v>116</v>
      </c>
      <c r="J47" s="211">
        <v>248</v>
      </c>
      <c r="K47" s="211">
        <v>78</v>
      </c>
      <c r="L47" s="211">
        <v>3677</v>
      </c>
      <c r="M47" s="321">
        <f t="shared" si="1"/>
        <v>10549</v>
      </c>
    </row>
    <row r="48" spans="1:13" ht="12.75">
      <c r="A48" s="197" t="s">
        <v>26</v>
      </c>
      <c r="B48" s="212"/>
      <c r="C48" s="212">
        <v>7</v>
      </c>
      <c r="D48" s="210">
        <v>23</v>
      </c>
      <c r="E48" s="210">
        <v>51</v>
      </c>
      <c r="F48" s="210">
        <v>30</v>
      </c>
      <c r="G48" s="210">
        <v>9</v>
      </c>
      <c r="H48" s="210">
        <v>6</v>
      </c>
      <c r="I48" s="210">
        <v>1130</v>
      </c>
      <c r="J48" s="211">
        <v>51</v>
      </c>
      <c r="K48" s="211">
        <v>9</v>
      </c>
      <c r="L48" s="211">
        <v>882</v>
      </c>
      <c r="M48" s="321">
        <f t="shared" si="1"/>
        <v>2198</v>
      </c>
    </row>
    <row r="49" spans="1:13" ht="13.5" thickBot="1">
      <c r="A49" s="201" t="s">
        <v>5</v>
      </c>
      <c r="B49" s="213"/>
      <c r="C49" s="213">
        <v>2270</v>
      </c>
      <c r="D49" s="214">
        <v>36928</v>
      </c>
      <c r="E49" s="214">
        <v>3149</v>
      </c>
      <c r="F49" s="214">
        <v>2417</v>
      </c>
      <c r="G49" s="214">
        <v>14266</v>
      </c>
      <c r="H49" s="214">
        <v>1540</v>
      </c>
      <c r="I49" s="214">
        <v>3676</v>
      </c>
      <c r="J49" s="215">
        <v>4541</v>
      </c>
      <c r="K49" s="215">
        <v>353</v>
      </c>
      <c r="L49" s="215">
        <v>30196</v>
      </c>
      <c r="M49" s="321">
        <f t="shared" si="1"/>
        <v>99336</v>
      </c>
    </row>
    <row r="50" spans="1:13" s="207" customFormat="1" ht="13.5" thickBot="1">
      <c r="A50" s="205" t="s">
        <v>10</v>
      </c>
      <c r="B50" s="216">
        <f aca="true" t="shared" si="2" ref="B50:J50">SUM(B43:B49)</f>
        <v>35138</v>
      </c>
      <c r="C50" s="216">
        <f t="shared" si="2"/>
        <v>4707</v>
      </c>
      <c r="D50" s="216">
        <f t="shared" si="2"/>
        <v>39875</v>
      </c>
      <c r="E50" s="216">
        <f t="shared" si="2"/>
        <v>15703</v>
      </c>
      <c r="F50" s="216">
        <f t="shared" si="2"/>
        <v>14463</v>
      </c>
      <c r="G50" s="216">
        <f t="shared" si="2"/>
        <v>16147</v>
      </c>
      <c r="H50" s="216">
        <f t="shared" si="2"/>
        <v>6877</v>
      </c>
      <c r="I50" s="216">
        <f t="shared" si="2"/>
        <v>5588</v>
      </c>
      <c r="J50" s="217">
        <f t="shared" si="2"/>
        <v>5758</v>
      </c>
      <c r="K50" s="315">
        <f>SUM(K43:K49)</f>
        <v>962</v>
      </c>
      <c r="L50" s="392">
        <f>SUM(L43:L49)</f>
        <v>75090</v>
      </c>
      <c r="M50" s="205">
        <f>SUM(M43:M49)</f>
        <v>220308</v>
      </c>
    </row>
    <row r="51" spans="1:12" ht="12.7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</row>
    <row r="52" spans="1:12" ht="12.7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1:12" ht="13.5" thickBot="1">
      <c r="A53" s="207" t="s">
        <v>127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</row>
    <row r="54" spans="1:12" ht="30" customHeight="1" thickBot="1">
      <c r="A54" s="218" t="s">
        <v>42</v>
      </c>
      <c r="B54" s="316" t="s">
        <v>125</v>
      </c>
      <c r="C54" s="393" t="s">
        <v>126</v>
      </c>
      <c r="D54" s="318" t="s">
        <v>132</v>
      </c>
      <c r="F54" s="207"/>
      <c r="G54" s="207"/>
      <c r="H54" s="207"/>
      <c r="I54" s="207"/>
      <c r="J54" s="207"/>
      <c r="K54" s="207"/>
      <c r="L54" s="207"/>
    </row>
    <row r="55" spans="1:12" ht="12.75">
      <c r="A55" s="219" t="s">
        <v>70</v>
      </c>
      <c r="B55" s="317">
        <f>M43</f>
        <v>57473</v>
      </c>
      <c r="C55" s="394">
        <v>33200</v>
      </c>
      <c r="D55" s="319">
        <f>B55/C55</f>
        <v>1.7311144578313253</v>
      </c>
      <c r="F55" s="207"/>
      <c r="G55" s="207"/>
      <c r="H55" s="207"/>
      <c r="I55" s="207"/>
      <c r="J55" s="207"/>
      <c r="K55" s="207"/>
      <c r="L55" s="207"/>
    </row>
    <row r="56" spans="1:12" ht="12.75">
      <c r="A56" s="193" t="s">
        <v>23</v>
      </c>
      <c r="B56" s="317">
        <f>M44</f>
        <v>7927</v>
      </c>
      <c r="C56" s="395">
        <v>12537</v>
      </c>
      <c r="D56" s="319">
        <f aca="true" t="shared" si="3" ref="D56:D62">B56/C56</f>
        <v>0.6322884262582755</v>
      </c>
      <c r="F56" s="207"/>
      <c r="G56" s="207"/>
      <c r="H56" s="207"/>
      <c r="I56" s="207"/>
      <c r="J56" s="207"/>
      <c r="K56" s="207"/>
      <c r="L56" s="207"/>
    </row>
    <row r="57" spans="1:12" ht="12.75">
      <c r="A57" s="197" t="s">
        <v>24</v>
      </c>
      <c r="B57" s="317">
        <f>M45</f>
        <v>26998</v>
      </c>
      <c r="C57" s="396">
        <v>35394</v>
      </c>
      <c r="D57" s="319">
        <f t="shared" si="3"/>
        <v>0.7627846527660055</v>
      </c>
      <c r="F57" s="207"/>
      <c r="G57" s="207"/>
      <c r="H57" s="207"/>
      <c r="I57" s="207"/>
      <c r="J57" s="207"/>
      <c r="K57" s="207"/>
      <c r="L57" s="207"/>
    </row>
    <row r="58" spans="1:12" ht="12.75">
      <c r="A58" s="197" t="s">
        <v>190</v>
      </c>
      <c r="B58" s="317">
        <f>M46</f>
        <v>15827</v>
      </c>
      <c r="C58" s="396">
        <v>72000</v>
      </c>
      <c r="D58" s="319">
        <f t="shared" si="3"/>
        <v>0.21981944444444446</v>
      </c>
      <c r="F58" s="207"/>
      <c r="G58" s="207"/>
      <c r="H58" s="207"/>
      <c r="I58" s="207"/>
      <c r="J58" s="207"/>
      <c r="K58" s="207"/>
      <c r="L58" s="207"/>
    </row>
    <row r="59" spans="1:12" ht="12.75">
      <c r="A59" s="197" t="s">
        <v>25</v>
      </c>
      <c r="B59" s="317">
        <f>M47</f>
        <v>10549</v>
      </c>
      <c r="C59" s="396">
        <v>22084</v>
      </c>
      <c r="D59" s="319">
        <f t="shared" si="3"/>
        <v>0.4776761456257924</v>
      </c>
      <c r="F59" s="207"/>
      <c r="G59" s="207"/>
      <c r="H59" s="207"/>
      <c r="I59" s="207"/>
      <c r="J59" s="207"/>
      <c r="K59" s="207"/>
      <c r="L59" s="207"/>
    </row>
    <row r="60" spans="1:12" ht="12.75">
      <c r="A60" s="197" t="s">
        <v>40</v>
      </c>
      <c r="B60" s="317">
        <v>0</v>
      </c>
      <c r="C60" s="396">
        <v>19702</v>
      </c>
      <c r="D60" s="319">
        <v>0</v>
      </c>
      <c r="F60" s="207"/>
      <c r="G60" s="207"/>
      <c r="H60" s="207"/>
      <c r="I60" s="207"/>
      <c r="J60" s="207"/>
      <c r="K60" s="207"/>
      <c r="L60" s="207"/>
    </row>
    <row r="61" spans="1:12" ht="12.75">
      <c r="A61" s="197" t="s">
        <v>26</v>
      </c>
      <c r="B61" s="317">
        <v>2198</v>
      </c>
      <c r="C61" s="397">
        <v>16484</v>
      </c>
      <c r="D61" s="319">
        <f t="shared" si="3"/>
        <v>0.1333414219849551</v>
      </c>
      <c r="F61" s="207"/>
      <c r="G61" s="207"/>
      <c r="H61" s="207"/>
      <c r="I61" s="207"/>
      <c r="J61" s="207"/>
      <c r="K61" s="207"/>
      <c r="L61" s="207"/>
    </row>
    <row r="62" spans="1:12" ht="13.5" thickBot="1">
      <c r="A62" s="201" t="s">
        <v>5</v>
      </c>
      <c r="B62" s="317">
        <v>99336</v>
      </c>
      <c r="C62" s="398">
        <v>330200</v>
      </c>
      <c r="D62" s="320">
        <f t="shared" si="3"/>
        <v>0.3008358570563295</v>
      </c>
      <c r="F62" s="207"/>
      <c r="G62" s="207"/>
      <c r="H62" s="207"/>
      <c r="I62" s="207"/>
      <c r="J62" s="207"/>
      <c r="K62" s="207"/>
      <c r="L62" s="207"/>
    </row>
    <row r="63" spans="1:6" s="207" customFormat="1" ht="13.5" thickBot="1">
      <c r="A63" s="399" t="s">
        <v>10</v>
      </c>
      <c r="B63" s="400">
        <f>SUM(B55:B62)</f>
        <v>220308</v>
      </c>
      <c r="C63" s="401">
        <f>SUM(C55:C62)</f>
        <v>541601</v>
      </c>
      <c r="D63" s="402">
        <f>SUM(B63/(C63-C60))</f>
        <v>0.42212765305164407</v>
      </c>
      <c r="F63" s="509"/>
    </row>
    <row r="64" spans="1:12" ht="12.75">
      <c r="A64" s="207"/>
      <c r="C64" s="373">
        <f>C55+C56+C57+C59+C61+C62</f>
        <v>449899</v>
      </c>
      <c r="E64" s="207"/>
      <c r="F64" s="207"/>
      <c r="G64" s="207"/>
      <c r="H64" s="509"/>
      <c r="I64" s="207"/>
      <c r="J64" s="207"/>
      <c r="K64" s="207"/>
      <c r="L64" s="207"/>
    </row>
    <row r="65" spans="1:12" ht="12.75">
      <c r="A65" s="207"/>
      <c r="B65" s="207"/>
      <c r="C65" s="207"/>
      <c r="D65" s="509"/>
      <c r="E65" s="207"/>
      <c r="F65" s="207"/>
      <c r="G65" s="207"/>
      <c r="H65" s="207"/>
      <c r="I65" s="207"/>
      <c r="J65" s="207"/>
      <c r="K65" s="207"/>
      <c r="L65" s="207"/>
    </row>
    <row r="66" spans="1:12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</row>
    <row r="67" spans="1:12" ht="12.75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</row>
    <row r="68" spans="1:11" ht="15.75">
      <c r="A68" s="680" t="s">
        <v>18</v>
      </c>
      <c r="B68" s="680"/>
      <c r="C68" s="680"/>
      <c r="D68" s="680"/>
      <c r="E68" s="680"/>
      <c r="F68" s="680"/>
      <c r="G68" s="680"/>
      <c r="H68" s="680"/>
      <c r="I68" s="680"/>
      <c r="J68" s="220"/>
      <c r="K68" s="220"/>
    </row>
    <row r="69" spans="1:12" ht="15.75">
      <c r="A69" s="220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</row>
    <row r="70" spans="1:12" ht="15.75">
      <c r="A70" s="680" t="s">
        <v>237</v>
      </c>
      <c r="B70" s="680"/>
      <c r="C70" s="680"/>
      <c r="D70" s="680"/>
      <c r="E70" s="307">
        <f>C63</f>
        <v>541601</v>
      </c>
      <c r="F70" s="220" t="s">
        <v>130</v>
      </c>
      <c r="H70" s="220"/>
      <c r="I70" s="220"/>
      <c r="J70" s="220"/>
      <c r="K70" s="220"/>
      <c r="L70" s="220"/>
    </row>
    <row r="71" spans="1:12" ht="15.75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</row>
    <row r="72" spans="1:12" ht="15.75">
      <c r="A72" s="220" t="s">
        <v>238</v>
      </c>
      <c r="B72" s="220"/>
      <c r="C72" s="220"/>
      <c r="D72" s="220"/>
      <c r="E72" s="220"/>
      <c r="F72" s="220"/>
      <c r="G72" s="220"/>
      <c r="H72" s="677">
        <f>B50+C50+D50+E50+F50+G50+H50+I50+J50+K50</f>
        <v>145218</v>
      </c>
      <c r="I72" s="677"/>
      <c r="J72" s="220"/>
      <c r="K72" s="220"/>
      <c r="L72" s="220"/>
    </row>
    <row r="73" spans="1:12" ht="15.75">
      <c r="A73" s="220"/>
      <c r="B73" s="221"/>
      <c r="C73" s="221"/>
      <c r="D73" s="221"/>
      <c r="E73" s="221"/>
      <c r="F73" s="221"/>
      <c r="G73" s="220"/>
      <c r="H73" s="122"/>
      <c r="I73" s="221"/>
      <c r="J73" s="221"/>
      <c r="K73" s="221"/>
      <c r="L73" s="221"/>
    </row>
    <row r="74" spans="1:11" ht="15.75">
      <c r="A74" s="681" t="s">
        <v>239</v>
      </c>
      <c r="B74" s="681"/>
      <c r="C74" s="681"/>
      <c r="D74" s="681"/>
      <c r="E74" s="681"/>
      <c r="F74" s="681"/>
      <c r="G74" s="681"/>
      <c r="H74" s="681"/>
      <c r="I74" s="681"/>
      <c r="J74" s="681"/>
      <c r="K74" s="334">
        <f>D63</f>
        <v>0.42212765305164407</v>
      </c>
    </row>
    <row r="75" spans="1:12" ht="15.75">
      <c r="A75" s="222"/>
      <c r="I75" s="223"/>
      <c r="J75" s="207"/>
      <c r="K75" s="207"/>
      <c r="L75" s="221"/>
    </row>
    <row r="76" spans="1:12" ht="15.75">
      <c r="A76" s="680" t="s">
        <v>240</v>
      </c>
      <c r="B76" s="680"/>
      <c r="C76" s="680"/>
      <c r="D76" s="680"/>
      <c r="E76" s="680"/>
      <c r="F76" s="680"/>
      <c r="G76" s="680"/>
      <c r="H76" s="680"/>
      <c r="I76" s="680"/>
      <c r="J76" s="677">
        <v>286987</v>
      </c>
      <c r="K76" s="677"/>
      <c r="L76" s="677"/>
    </row>
    <row r="77" spans="1:12" ht="12.75">
      <c r="A77" s="224"/>
      <c r="B77" s="163"/>
      <c r="C77" s="163"/>
      <c r="D77" s="163"/>
      <c r="E77" s="163"/>
      <c r="F77" s="163"/>
      <c r="G77" s="163"/>
      <c r="H77" s="163"/>
      <c r="I77" s="163"/>
      <c r="J77" s="87"/>
      <c r="K77" s="87"/>
      <c r="L77" s="163"/>
    </row>
    <row r="78" spans="1:11" ht="15.75">
      <c r="A78" s="681" t="s">
        <v>241</v>
      </c>
      <c r="B78" s="681"/>
      <c r="C78" s="681"/>
      <c r="D78" s="681"/>
      <c r="E78" s="681"/>
      <c r="F78" s="681"/>
      <c r="G78" s="681"/>
      <c r="H78" s="681"/>
      <c r="I78" s="681"/>
      <c r="J78" s="681"/>
      <c r="K78" s="334">
        <f>J76/C62</f>
        <v>0.8691308298001211</v>
      </c>
    </row>
    <row r="79" ht="12.75">
      <c r="I79" s="207"/>
    </row>
  </sheetData>
  <mergeCells count="30">
    <mergeCell ref="A78:J78"/>
    <mergeCell ref="A74:J74"/>
    <mergeCell ref="A76:I76"/>
    <mergeCell ref="J76:L76"/>
    <mergeCell ref="H72:I72"/>
    <mergeCell ref="B41:B42"/>
    <mergeCell ref="C41:C42"/>
    <mergeCell ref="D41:D42"/>
    <mergeCell ref="E41:E42"/>
    <mergeCell ref="A68:I68"/>
    <mergeCell ref="A70:D70"/>
    <mergeCell ref="A20:B20"/>
    <mergeCell ref="G4:G5"/>
    <mergeCell ref="H4:H5"/>
    <mergeCell ref="F20:I20"/>
    <mergeCell ref="A4:A5"/>
    <mergeCell ref="B4:B5"/>
    <mergeCell ref="C4:C5"/>
    <mergeCell ref="D4:E4"/>
    <mergeCell ref="F4:F5"/>
    <mergeCell ref="E20:E21"/>
    <mergeCell ref="J20:J21"/>
    <mergeCell ref="M41:M42"/>
    <mergeCell ref="F41:F42"/>
    <mergeCell ref="H41:H42"/>
    <mergeCell ref="I41:I42"/>
    <mergeCell ref="J41:J42"/>
    <mergeCell ref="K41:K42"/>
    <mergeCell ref="G41:G42"/>
    <mergeCell ref="L41:L42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92" r:id="rId2"/>
  <headerFooter alignWithMargins="0">
    <oddFooter>&amp;L&amp;8&amp;D&amp;RTAB_06.EXC
</oddFooter>
  </headerFooter>
  <rowBreaks count="1" manualBreakCount="1">
    <brk id="39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22" sqref="E22"/>
    </sheetView>
  </sheetViews>
  <sheetFormatPr defaultColWidth="9.00390625" defaultRowHeight="12.75"/>
  <cols>
    <col min="2" max="14" width="9.125" style="166" customWidth="1"/>
  </cols>
  <sheetData>
    <row r="1" ht="12.75">
      <c r="A1" t="s">
        <v>169</v>
      </c>
    </row>
    <row r="2" ht="13.5" thickBot="1"/>
    <row r="3" spans="1:14" s="421" customFormat="1" ht="13.5" thickBot="1">
      <c r="A3" s="417"/>
      <c r="B3" s="418" t="s">
        <v>157</v>
      </c>
      <c r="C3" s="418" t="s">
        <v>158</v>
      </c>
      <c r="D3" s="418" t="s">
        <v>159</v>
      </c>
      <c r="E3" s="418" t="s">
        <v>160</v>
      </c>
      <c r="F3" s="418" t="s">
        <v>161</v>
      </c>
      <c r="G3" s="418" t="s">
        <v>162</v>
      </c>
      <c r="H3" s="418" t="s">
        <v>163</v>
      </c>
      <c r="I3" s="418" t="s">
        <v>164</v>
      </c>
      <c r="J3" s="418" t="s">
        <v>165</v>
      </c>
      <c r="K3" s="418" t="s">
        <v>166</v>
      </c>
      <c r="L3" s="418" t="s">
        <v>167</v>
      </c>
      <c r="M3" s="419" t="s">
        <v>168</v>
      </c>
      <c r="N3" s="420"/>
    </row>
    <row r="4" spans="1:14" ht="12.75">
      <c r="A4" s="26" t="s">
        <v>4</v>
      </c>
      <c r="B4" s="403">
        <v>2206</v>
      </c>
      <c r="C4" s="403">
        <v>2490</v>
      </c>
      <c r="D4" s="403">
        <v>2634</v>
      </c>
      <c r="E4" s="403">
        <v>3136</v>
      </c>
      <c r="F4" s="403">
        <v>2939</v>
      </c>
      <c r="G4" s="403">
        <v>2418</v>
      </c>
      <c r="H4" s="403">
        <v>403</v>
      </c>
      <c r="I4" s="403">
        <v>375</v>
      </c>
      <c r="J4" s="403">
        <v>2483</v>
      </c>
      <c r="K4" s="403">
        <v>3615</v>
      </c>
      <c r="L4" s="403">
        <v>3542</v>
      </c>
      <c r="M4" s="406">
        <v>2273</v>
      </c>
      <c r="N4" s="409">
        <f>SUM(B4:M4)</f>
        <v>28514</v>
      </c>
    </row>
    <row r="5" spans="1:14" ht="12.75">
      <c r="A5" s="19" t="s">
        <v>21</v>
      </c>
      <c r="B5" s="404">
        <v>1247</v>
      </c>
      <c r="C5" s="404">
        <v>1319</v>
      </c>
      <c r="D5" s="404">
        <v>1887</v>
      </c>
      <c r="E5" s="404">
        <v>2221</v>
      </c>
      <c r="F5" s="404">
        <v>2775</v>
      </c>
      <c r="G5" s="404">
        <v>2680</v>
      </c>
      <c r="H5" s="404">
        <v>186</v>
      </c>
      <c r="I5" s="404">
        <v>202</v>
      </c>
      <c r="J5" s="404">
        <v>1067</v>
      </c>
      <c r="K5" s="404">
        <v>1935</v>
      </c>
      <c r="L5" s="404">
        <v>2173</v>
      </c>
      <c r="M5" s="407">
        <v>1397</v>
      </c>
      <c r="N5" s="409">
        <f aca="true" t="shared" si="0" ref="N5:N12">SUM(B5:M5)</f>
        <v>19089</v>
      </c>
    </row>
    <row r="6" spans="1:14" ht="12.75">
      <c r="A6" s="19" t="s">
        <v>7</v>
      </c>
      <c r="B6" s="404">
        <v>4801</v>
      </c>
      <c r="C6" s="404">
        <v>5619</v>
      </c>
      <c r="D6" s="404">
        <v>6766</v>
      </c>
      <c r="E6" s="404">
        <v>7328</v>
      </c>
      <c r="F6" s="404">
        <v>6135</v>
      </c>
      <c r="G6" s="404">
        <v>4035</v>
      </c>
      <c r="H6" s="404">
        <v>486</v>
      </c>
      <c r="I6" s="404">
        <v>468</v>
      </c>
      <c r="J6" s="404">
        <v>4500</v>
      </c>
      <c r="K6" s="404">
        <v>7635</v>
      </c>
      <c r="L6" s="404">
        <v>8427</v>
      </c>
      <c r="M6" s="407">
        <v>4504</v>
      </c>
      <c r="N6" s="409">
        <f t="shared" si="0"/>
        <v>60704</v>
      </c>
    </row>
    <row r="7" spans="1:14" ht="12.75">
      <c r="A7" s="19" t="s">
        <v>6</v>
      </c>
      <c r="B7" s="404">
        <v>14012</v>
      </c>
      <c r="C7" s="404">
        <v>17776</v>
      </c>
      <c r="D7" s="404">
        <v>20770</v>
      </c>
      <c r="E7" s="404">
        <v>24318</v>
      </c>
      <c r="F7" s="404">
        <v>22192</v>
      </c>
      <c r="G7" s="404">
        <v>15436</v>
      </c>
      <c r="H7" s="404">
        <v>1611</v>
      </c>
      <c r="I7" s="404">
        <v>1798</v>
      </c>
      <c r="J7" s="404">
        <v>15962</v>
      </c>
      <c r="K7" s="404">
        <v>27602</v>
      </c>
      <c r="L7" s="404">
        <v>29237</v>
      </c>
      <c r="M7" s="407">
        <v>17175</v>
      </c>
      <c r="N7" s="409">
        <f t="shared" si="0"/>
        <v>207889</v>
      </c>
    </row>
    <row r="8" spans="1:14" ht="12.75">
      <c r="A8" s="19" t="s">
        <v>1</v>
      </c>
      <c r="B8" s="404">
        <v>761</v>
      </c>
      <c r="C8" s="404">
        <v>752</v>
      </c>
      <c r="D8" s="404">
        <v>794</v>
      </c>
      <c r="E8" s="404">
        <v>956</v>
      </c>
      <c r="F8" s="404">
        <v>1156</v>
      </c>
      <c r="G8" s="404">
        <v>818</v>
      </c>
      <c r="H8" s="404">
        <v>71</v>
      </c>
      <c r="I8" s="404">
        <v>81</v>
      </c>
      <c r="J8" s="404">
        <v>581</v>
      </c>
      <c r="K8" s="404">
        <v>978</v>
      </c>
      <c r="L8" s="404">
        <v>983</v>
      </c>
      <c r="M8" s="407">
        <v>701</v>
      </c>
      <c r="N8" s="409">
        <f t="shared" si="0"/>
        <v>8632</v>
      </c>
    </row>
    <row r="9" spans="1:14" ht="12.75">
      <c r="A9" s="19" t="s">
        <v>3</v>
      </c>
      <c r="B9" s="404">
        <v>806</v>
      </c>
      <c r="C9" s="404">
        <v>766</v>
      </c>
      <c r="D9" s="404">
        <v>959</v>
      </c>
      <c r="E9" s="404">
        <v>1100</v>
      </c>
      <c r="F9" s="404">
        <v>1413</v>
      </c>
      <c r="G9" s="404">
        <v>1071</v>
      </c>
      <c r="H9" s="404">
        <v>131</v>
      </c>
      <c r="I9" s="404">
        <v>229</v>
      </c>
      <c r="J9" s="404">
        <v>969</v>
      </c>
      <c r="K9" s="404">
        <v>1750</v>
      </c>
      <c r="L9" s="404">
        <v>1674</v>
      </c>
      <c r="M9" s="407">
        <v>1056</v>
      </c>
      <c r="N9" s="409">
        <f t="shared" si="0"/>
        <v>11924</v>
      </c>
    </row>
    <row r="10" spans="1:14" ht="12.75">
      <c r="A10" s="19" t="s">
        <v>2</v>
      </c>
      <c r="B10" s="404">
        <v>1474</v>
      </c>
      <c r="C10" s="404">
        <v>1586</v>
      </c>
      <c r="D10" s="404">
        <v>1803</v>
      </c>
      <c r="E10" s="404">
        <v>2008</v>
      </c>
      <c r="F10" s="404">
        <v>2303</v>
      </c>
      <c r="G10" s="404">
        <v>1392</v>
      </c>
      <c r="H10" s="404">
        <v>275</v>
      </c>
      <c r="I10" s="404">
        <v>243</v>
      </c>
      <c r="J10" s="404">
        <v>1397</v>
      </c>
      <c r="K10" s="404">
        <v>2116</v>
      </c>
      <c r="L10" s="404">
        <v>2343</v>
      </c>
      <c r="M10" s="407">
        <v>1475</v>
      </c>
      <c r="N10" s="409">
        <f t="shared" si="0"/>
        <v>18415</v>
      </c>
    </row>
    <row r="11" spans="1:14" ht="13.5" thickBot="1">
      <c r="A11" s="20" t="s">
        <v>31</v>
      </c>
      <c r="B11" s="405">
        <v>1283</v>
      </c>
      <c r="C11" s="405">
        <v>1369</v>
      </c>
      <c r="D11" s="405">
        <v>1661</v>
      </c>
      <c r="E11" s="405">
        <v>1598</v>
      </c>
      <c r="F11" s="405">
        <v>1767</v>
      </c>
      <c r="G11" s="405">
        <v>1964</v>
      </c>
      <c r="H11" s="405">
        <v>694</v>
      </c>
      <c r="I11" s="405">
        <v>497</v>
      </c>
      <c r="J11" s="405">
        <v>1809</v>
      </c>
      <c r="K11" s="405">
        <v>2535</v>
      </c>
      <c r="L11" s="405">
        <v>2698</v>
      </c>
      <c r="M11" s="408">
        <v>1950</v>
      </c>
      <c r="N11" s="410">
        <f t="shared" si="0"/>
        <v>19825</v>
      </c>
    </row>
    <row r="12" spans="1:14" s="416" customFormat="1" ht="13.5" thickBot="1">
      <c r="A12" s="412"/>
      <c r="B12" s="413">
        <f>SUM(B4:B11)</f>
        <v>26590</v>
      </c>
      <c r="C12" s="414">
        <f aca="true" t="shared" si="1" ref="C12:M12">SUM(C4:C11)</f>
        <v>31677</v>
      </c>
      <c r="D12" s="414">
        <f t="shared" si="1"/>
        <v>37274</v>
      </c>
      <c r="E12" s="414">
        <f t="shared" si="1"/>
        <v>42665</v>
      </c>
      <c r="F12" s="414">
        <f t="shared" si="1"/>
        <v>40680</v>
      </c>
      <c r="G12" s="414">
        <f t="shared" si="1"/>
        <v>29814</v>
      </c>
      <c r="H12" s="414">
        <f t="shared" si="1"/>
        <v>3857</v>
      </c>
      <c r="I12" s="414">
        <f t="shared" si="1"/>
        <v>3893</v>
      </c>
      <c r="J12" s="414">
        <f t="shared" si="1"/>
        <v>28768</v>
      </c>
      <c r="K12" s="414">
        <f t="shared" si="1"/>
        <v>48166</v>
      </c>
      <c r="L12" s="414">
        <f>SUM(L4:L11)</f>
        <v>51077</v>
      </c>
      <c r="M12" s="415">
        <f t="shared" si="1"/>
        <v>30531</v>
      </c>
      <c r="N12" s="411">
        <f t="shared" si="0"/>
        <v>374992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7">
      <selection activeCell="E21" sqref="E21"/>
    </sheetView>
  </sheetViews>
  <sheetFormatPr defaultColWidth="9.00390625" defaultRowHeight="12.75"/>
  <cols>
    <col min="1" max="1" width="14.25390625" style="130" customWidth="1"/>
    <col min="2" max="2" width="29.25390625" style="387" customWidth="1"/>
    <col min="3" max="3" width="45.75390625" style="158" customWidth="1"/>
    <col min="4" max="4" width="57.375" style="387" customWidth="1"/>
    <col min="5" max="5" width="48.00390625" style="130" customWidth="1"/>
    <col min="6" max="16384" width="8.875" style="130" customWidth="1"/>
  </cols>
  <sheetData>
    <row r="1" spans="1:4" s="434" customFormat="1" ht="15">
      <c r="A1" s="435" t="s">
        <v>171</v>
      </c>
      <c r="B1" s="436" t="s">
        <v>172</v>
      </c>
      <c r="C1" s="437" t="s">
        <v>173</v>
      </c>
      <c r="D1" s="436" t="s">
        <v>174</v>
      </c>
    </row>
    <row r="2" spans="1:4" s="489" customFormat="1" ht="15">
      <c r="A2" s="486"/>
      <c r="B2" s="487"/>
      <c r="C2" s="488"/>
      <c r="D2" s="487"/>
    </row>
    <row r="3" spans="1:4" ht="18">
      <c r="A3" s="492" t="s">
        <v>0</v>
      </c>
      <c r="B3" s="490"/>
      <c r="C3" s="491"/>
      <c r="D3" s="490"/>
    </row>
    <row r="4" spans="1:4" ht="15.75" customHeight="1">
      <c r="A4" s="129" t="s">
        <v>119</v>
      </c>
      <c r="B4" s="385" t="s">
        <v>121</v>
      </c>
      <c r="C4" s="154" t="s">
        <v>175</v>
      </c>
      <c r="D4" s="385"/>
    </row>
    <row r="5" spans="1:4" ht="18" customHeight="1">
      <c r="A5" s="129" t="s">
        <v>100</v>
      </c>
      <c r="B5" s="385" t="s">
        <v>79</v>
      </c>
      <c r="C5" s="158" t="s">
        <v>224</v>
      </c>
      <c r="D5" s="483" t="s">
        <v>225</v>
      </c>
    </row>
    <row r="6" spans="1:4" ht="30.75" customHeight="1">
      <c r="A6" s="147" t="s">
        <v>101</v>
      </c>
      <c r="B6" s="441" t="s">
        <v>66</v>
      </c>
      <c r="C6" s="155" t="s">
        <v>175</v>
      </c>
      <c r="D6" s="438" t="s">
        <v>177</v>
      </c>
    </row>
    <row r="7" spans="1:4" ht="34.5" customHeight="1">
      <c r="A7" s="147" t="s">
        <v>120</v>
      </c>
      <c r="B7" s="441" t="s">
        <v>67</v>
      </c>
      <c r="C7" s="155" t="s">
        <v>175</v>
      </c>
      <c r="D7" s="438" t="s">
        <v>223</v>
      </c>
    </row>
    <row r="8" spans="1:4" s="57" customFormat="1" ht="12.75" customHeight="1">
      <c r="A8" s="699" t="s">
        <v>69</v>
      </c>
      <c r="B8" s="695" t="s">
        <v>196</v>
      </c>
      <c r="C8" s="695"/>
      <c r="D8" s="696"/>
    </row>
    <row r="9" spans="1:4" s="57" customFormat="1" ht="12.75">
      <c r="A9" s="700"/>
      <c r="B9" s="697"/>
      <c r="C9" s="697"/>
      <c r="D9" s="698"/>
    </row>
    <row r="10" spans="2:4" ht="12.75">
      <c r="B10" s="385"/>
      <c r="C10" s="154"/>
      <c r="D10" s="385"/>
    </row>
    <row r="11" spans="1:4" ht="33" customHeight="1">
      <c r="A11" s="147" t="s">
        <v>82</v>
      </c>
      <c r="B11" s="441" t="s">
        <v>48</v>
      </c>
      <c r="C11" s="155" t="s">
        <v>182</v>
      </c>
      <c r="D11" s="438" t="s">
        <v>183</v>
      </c>
    </row>
    <row r="12" spans="1:4" s="442" customFormat="1" ht="29.25" customHeight="1">
      <c r="A12" s="147" t="s">
        <v>117</v>
      </c>
      <c r="B12" s="441" t="s">
        <v>118</v>
      </c>
      <c r="C12" s="155"/>
      <c r="D12" s="441" t="s">
        <v>184</v>
      </c>
    </row>
    <row r="13" spans="1:4" s="442" customFormat="1" ht="29.25" customHeight="1">
      <c r="A13" s="689" t="s">
        <v>83</v>
      </c>
      <c r="B13" s="693" t="s">
        <v>84</v>
      </c>
      <c r="C13" s="691" t="s">
        <v>176</v>
      </c>
      <c r="D13" s="443" t="s">
        <v>236</v>
      </c>
    </row>
    <row r="14" spans="1:4" ht="47.25" customHeight="1">
      <c r="A14" s="690"/>
      <c r="B14" s="694"/>
      <c r="C14" s="692"/>
      <c r="D14" s="445" t="s">
        <v>226</v>
      </c>
    </row>
    <row r="15" spans="1:4" s="484" customFormat="1" ht="12.75" customHeight="1">
      <c r="A15" s="699" t="s">
        <v>12</v>
      </c>
      <c r="B15" s="701" t="s">
        <v>205</v>
      </c>
      <c r="C15" s="701"/>
      <c r="D15" s="702"/>
    </row>
    <row r="16" spans="1:4" s="484" customFormat="1" ht="33.75" customHeight="1">
      <c r="A16" s="700"/>
      <c r="B16" s="703"/>
      <c r="C16" s="703"/>
      <c r="D16" s="704"/>
    </row>
    <row r="17" spans="1:4" s="578" customFormat="1" ht="15" customHeight="1">
      <c r="A17" s="575"/>
      <c r="B17" s="576"/>
      <c r="C17" s="576"/>
      <c r="D17" s="577"/>
    </row>
    <row r="18" spans="1:4" ht="43.5" customHeight="1">
      <c r="A18" s="579" t="s">
        <v>85</v>
      </c>
      <c r="B18" s="438" t="s">
        <v>294</v>
      </c>
      <c r="C18" s="155" t="s">
        <v>176</v>
      </c>
      <c r="D18" s="441" t="s">
        <v>296</v>
      </c>
    </row>
    <row r="19" spans="1:5" ht="123.75" customHeight="1">
      <c r="A19" s="494" t="s">
        <v>87</v>
      </c>
      <c r="B19" s="438" t="s">
        <v>295</v>
      </c>
      <c r="C19" s="155" t="s">
        <v>227</v>
      </c>
      <c r="D19" s="388" t="s">
        <v>298</v>
      </c>
      <c r="E19" s="159"/>
    </row>
    <row r="20" spans="1:9" ht="27" customHeight="1">
      <c r="A20" s="494" t="s">
        <v>111</v>
      </c>
      <c r="B20" s="438" t="s">
        <v>88</v>
      </c>
      <c r="C20" s="155" t="s">
        <v>176</v>
      </c>
      <c r="D20" s="474"/>
      <c r="E20"/>
      <c r="F20"/>
      <c r="G20"/>
      <c r="H20"/>
      <c r="I20"/>
    </row>
    <row r="21" spans="1:4" ht="43.5" customHeight="1">
      <c r="A21" s="683" t="s">
        <v>297</v>
      </c>
      <c r="B21" s="686" t="s">
        <v>112</v>
      </c>
      <c r="C21" s="439" t="s">
        <v>228</v>
      </c>
      <c r="D21" s="462" t="s">
        <v>272</v>
      </c>
    </row>
    <row r="22" spans="1:4" ht="18" customHeight="1">
      <c r="A22" s="684"/>
      <c r="B22" s="687"/>
      <c r="C22" s="465" t="s">
        <v>113</v>
      </c>
      <c r="D22" s="682" t="s">
        <v>229</v>
      </c>
    </row>
    <row r="23" spans="1:4" ht="24" customHeight="1">
      <c r="A23" s="684"/>
      <c r="B23" s="687"/>
      <c r="C23" s="466" t="s">
        <v>179</v>
      </c>
      <c r="D23" s="682"/>
    </row>
    <row r="24" spans="1:4" ht="29.25" customHeight="1">
      <c r="A24" s="684"/>
      <c r="B24" s="687"/>
      <c r="C24" s="440" t="s">
        <v>151</v>
      </c>
      <c r="D24" s="463" t="s">
        <v>152</v>
      </c>
    </row>
    <row r="25" spans="1:4" ht="51" customHeight="1">
      <c r="A25" s="685"/>
      <c r="B25" s="688"/>
      <c r="C25" s="445" t="s">
        <v>178</v>
      </c>
      <c r="D25" s="464" t="s">
        <v>230</v>
      </c>
    </row>
    <row r="26" spans="1:4" ht="20.25" customHeight="1">
      <c r="A26" s="485" t="s">
        <v>15</v>
      </c>
      <c r="B26" s="386"/>
      <c r="C26" s="156"/>
      <c r="D26" s="386"/>
    </row>
    <row r="27" spans="1:4" ht="12.75" customHeight="1">
      <c r="A27" s="493"/>
      <c r="B27" s="385"/>
      <c r="C27" s="154"/>
      <c r="D27" s="385"/>
    </row>
    <row r="28" spans="1:4" ht="48" customHeight="1">
      <c r="A28" s="131" t="s">
        <v>94</v>
      </c>
      <c r="B28" s="385" t="s">
        <v>92</v>
      </c>
      <c r="C28" s="155" t="s">
        <v>180</v>
      </c>
      <c r="D28" s="155" t="s">
        <v>231</v>
      </c>
    </row>
    <row r="29" spans="1:4" ht="31.5" customHeight="1">
      <c r="A29" s="131" t="s">
        <v>95</v>
      </c>
      <c r="B29" s="385" t="s">
        <v>93</v>
      </c>
      <c r="C29" s="155" t="s">
        <v>245</v>
      </c>
      <c r="D29" s="385" t="s">
        <v>256</v>
      </c>
    </row>
    <row r="30" spans="1:4" ht="42.75" customHeight="1">
      <c r="A30" s="494" t="s">
        <v>96</v>
      </c>
      <c r="B30" s="438" t="s">
        <v>181</v>
      </c>
      <c r="C30" s="155" t="s">
        <v>180</v>
      </c>
      <c r="D30" s="495" t="s">
        <v>235</v>
      </c>
    </row>
    <row r="31" spans="1:4" ht="25.5">
      <c r="A31" s="494" t="s">
        <v>97</v>
      </c>
      <c r="B31" s="441" t="s">
        <v>232</v>
      </c>
      <c r="C31" s="157" t="s">
        <v>80</v>
      </c>
      <c r="D31" s="385"/>
    </row>
    <row r="32" spans="1:4" ht="25.5" customHeight="1">
      <c r="A32" s="494" t="s">
        <v>134</v>
      </c>
      <c r="B32" s="385" t="s">
        <v>233</v>
      </c>
      <c r="C32" s="155"/>
      <c r="D32" s="385" t="s">
        <v>234</v>
      </c>
    </row>
    <row r="33" spans="1:4" ht="21.75" customHeight="1">
      <c r="A33" s="129"/>
      <c r="B33" s="444" t="s">
        <v>150</v>
      </c>
      <c r="C33" s="157" t="s">
        <v>80</v>
      </c>
      <c r="D33" s="385"/>
    </row>
    <row r="34" spans="1:4" ht="20.25" customHeight="1">
      <c r="A34" s="485" t="s">
        <v>243</v>
      </c>
      <c r="B34" s="386"/>
      <c r="C34" s="386"/>
      <c r="D34" s="386"/>
    </row>
    <row r="35" spans="1:4" ht="12.75">
      <c r="A35" s="129"/>
      <c r="B35" s="385"/>
      <c r="C35" s="154"/>
      <c r="D35" s="385"/>
    </row>
    <row r="36" spans="1:4" ht="25.5">
      <c r="A36" s="129"/>
      <c r="B36" s="438" t="s">
        <v>242</v>
      </c>
      <c r="C36" s="496" t="s">
        <v>151</v>
      </c>
      <c r="D36" s="385" t="s">
        <v>244</v>
      </c>
    </row>
  </sheetData>
  <mergeCells count="10">
    <mergeCell ref="B8:D9"/>
    <mergeCell ref="A8:A9"/>
    <mergeCell ref="B15:D16"/>
    <mergeCell ref="A15:A16"/>
    <mergeCell ref="D22:D23"/>
    <mergeCell ref="A21:A25"/>
    <mergeCell ref="B21:B25"/>
    <mergeCell ref="A13:A14"/>
    <mergeCell ref="C13:C14"/>
    <mergeCell ref="B13:B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rowBreaks count="1" manualBreakCount="1">
    <brk id="2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N31" sqref="N31"/>
    </sheetView>
  </sheetViews>
  <sheetFormatPr defaultColWidth="9.00390625" defaultRowHeight="12.75"/>
  <sheetData>
    <row r="2" spans="1:10" ht="13.5" thickBot="1">
      <c r="A2" s="11" t="s">
        <v>98</v>
      </c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 thickBot="1">
      <c r="A3" s="48" t="s">
        <v>42</v>
      </c>
      <c r="B3" s="597" t="s">
        <v>251</v>
      </c>
      <c r="C3" s="598"/>
      <c r="D3" s="297" t="s">
        <v>129</v>
      </c>
      <c r="E3" s="50" t="s">
        <v>44</v>
      </c>
      <c r="F3" s="599" t="s">
        <v>63</v>
      </c>
      <c r="G3" s="598"/>
      <c r="H3" s="49" t="s">
        <v>64</v>
      </c>
      <c r="I3" s="49" t="s">
        <v>19</v>
      </c>
      <c r="J3" s="51" t="s">
        <v>10</v>
      </c>
    </row>
    <row r="4" spans="1:10" ht="12.75">
      <c r="A4" s="32"/>
      <c r="B4" s="33"/>
      <c r="C4" s="33"/>
      <c r="D4" s="33"/>
      <c r="E4" s="33"/>
      <c r="F4" s="25"/>
      <c r="G4" s="25"/>
      <c r="H4" s="25"/>
      <c r="I4" s="34"/>
      <c r="J4" s="123">
        <f>SUM(B4:I4)</f>
        <v>0</v>
      </c>
    </row>
    <row r="5" spans="1:10" ht="12.75">
      <c r="A5" s="32" t="s">
        <v>247</v>
      </c>
      <c r="B5" s="33"/>
      <c r="C5" s="33">
        <v>2</v>
      </c>
      <c r="D5" s="33"/>
      <c r="E5" s="33"/>
      <c r="F5" s="25">
        <v>2</v>
      </c>
      <c r="G5" s="25">
        <v>1</v>
      </c>
      <c r="H5" s="25"/>
      <c r="I5" s="34"/>
      <c r="J5" s="123">
        <f aca="true" t="shared" si="0" ref="J5:J11">SUM(B5:I5)</f>
        <v>5</v>
      </c>
    </row>
    <row r="6" spans="1:10" ht="12.75">
      <c r="A6" s="30" t="s">
        <v>246</v>
      </c>
      <c r="B6" s="15">
        <v>1</v>
      </c>
      <c r="C6" s="23">
        <v>1</v>
      </c>
      <c r="D6" s="15">
        <v>2</v>
      </c>
      <c r="E6" s="15"/>
      <c r="F6" s="23">
        <v>4</v>
      </c>
      <c r="G6" s="23">
        <v>3</v>
      </c>
      <c r="H6" s="23"/>
      <c r="I6" s="29"/>
      <c r="J6" s="123">
        <f t="shared" si="0"/>
        <v>11</v>
      </c>
    </row>
    <row r="7" spans="1:10" ht="12.75">
      <c r="A7" s="30" t="s">
        <v>248</v>
      </c>
      <c r="B7" s="15"/>
      <c r="C7" s="23">
        <v>4</v>
      </c>
      <c r="D7" s="15"/>
      <c r="E7" s="15"/>
      <c r="F7" s="23">
        <v>4</v>
      </c>
      <c r="G7" s="23">
        <v>8</v>
      </c>
      <c r="H7" s="23">
        <v>2</v>
      </c>
      <c r="I7" s="29"/>
      <c r="J7" s="123">
        <f t="shared" si="0"/>
        <v>18</v>
      </c>
    </row>
    <row r="8" spans="1:10" ht="12.75">
      <c r="A8" s="30" t="s">
        <v>249</v>
      </c>
      <c r="B8" s="15">
        <v>1</v>
      </c>
      <c r="C8" s="15">
        <v>2</v>
      </c>
      <c r="D8" s="15"/>
      <c r="E8" s="15"/>
      <c r="F8" s="23">
        <v>1</v>
      </c>
      <c r="G8" s="23">
        <v>1</v>
      </c>
      <c r="H8" s="23"/>
      <c r="I8" s="29"/>
      <c r="J8" s="123">
        <f t="shared" si="0"/>
        <v>5</v>
      </c>
    </row>
    <row r="9" spans="1:10" ht="12.75">
      <c r="A9" s="30" t="s">
        <v>250</v>
      </c>
      <c r="B9" s="15"/>
      <c r="C9" s="15">
        <v>1</v>
      </c>
      <c r="D9" s="15"/>
      <c r="E9" s="421"/>
      <c r="F9" s="15">
        <v>3</v>
      </c>
      <c r="G9" s="23">
        <v>4</v>
      </c>
      <c r="H9" s="23">
        <v>1</v>
      </c>
      <c r="I9" s="29"/>
      <c r="J9" s="123">
        <f t="shared" si="0"/>
        <v>9</v>
      </c>
    </row>
    <row r="10" spans="1:10" ht="12.75">
      <c r="A10" s="30"/>
      <c r="B10" s="15"/>
      <c r="C10" s="15"/>
      <c r="D10" s="15"/>
      <c r="E10" s="15"/>
      <c r="F10" s="28"/>
      <c r="G10" s="28"/>
      <c r="H10" s="56"/>
      <c r="I10" s="29"/>
      <c r="J10" s="123">
        <f t="shared" si="0"/>
        <v>0</v>
      </c>
    </row>
    <row r="11" spans="1:10" ht="13.5" thickBot="1">
      <c r="A11" s="31"/>
      <c r="B11" s="21"/>
      <c r="C11" s="21"/>
      <c r="D11" s="21"/>
      <c r="E11" s="21"/>
      <c r="F11" s="22"/>
      <c r="G11" s="22"/>
      <c r="H11" s="22"/>
      <c r="I11" s="22"/>
      <c r="J11" s="123">
        <f t="shared" si="0"/>
        <v>0</v>
      </c>
    </row>
    <row r="12" spans="1:10" ht="13.5" thickBot="1">
      <c r="A12" s="14" t="s">
        <v>10</v>
      </c>
      <c r="B12" s="55">
        <f>SUM(B4:B11)</f>
        <v>2</v>
      </c>
      <c r="C12" s="60">
        <f aca="true" t="shared" si="1" ref="C12:I12">SUM(C4:C11)</f>
        <v>10</v>
      </c>
      <c r="D12" s="60">
        <f>SUM(D4:D11)</f>
        <v>2</v>
      </c>
      <c r="E12" s="60">
        <f t="shared" si="1"/>
        <v>0</v>
      </c>
      <c r="F12" s="60">
        <f t="shared" si="1"/>
        <v>14</v>
      </c>
      <c r="G12" s="60">
        <f t="shared" si="1"/>
        <v>17</v>
      </c>
      <c r="H12" s="60">
        <f t="shared" si="1"/>
        <v>3</v>
      </c>
      <c r="I12" s="60">
        <f t="shared" si="1"/>
        <v>0</v>
      </c>
      <c r="J12" s="61">
        <f>SUM(B12:I12)</f>
        <v>48</v>
      </c>
    </row>
    <row r="16" ht="13.5" thickBot="1"/>
    <row r="17" spans="1:10" ht="20.25" thickBot="1">
      <c r="A17" s="676" t="s">
        <v>42</v>
      </c>
      <c r="B17" s="669" t="s">
        <v>65</v>
      </c>
      <c r="C17" s="670"/>
      <c r="D17" s="670"/>
      <c r="E17" s="670"/>
      <c r="F17" s="654" t="s">
        <v>38</v>
      </c>
      <c r="G17" s="390"/>
      <c r="H17" s="46" t="s">
        <v>42</v>
      </c>
      <c r="I17" s="52" t="s">
        <v>58</v>
      </c>
      <c r="J17" s="24" t="s">
        <v>59</v>
      </c>
    </row>
    <row r="18" spans="1:10" ht="13.5" thickBot="1">
      <c r="A18" s="672"/>
      <c r="B18" s="194" t="s">
        <v>54</v>
      </c>
      <c r="C18" s="194" t="s">
        <v>56</v>
      </c>
      <c r="D18" s="194" t="s">
        <v>55</v>
      </c>
      <c r="E18" s="195" t="s">
        <v>56</v>
      </c>
      <c r="F18" s="655"/>
      <c r="G18" s="390"/>
      <c r="H18" s="472"/>
      <c r="I18" s="470"/>
      <c r="J18" s="9"/>
    </row>
    <row r="19" spans="1:10" ht="12.75">
      <c r="A19" s="168"/>
      <c r="B19" s="303"/>
      <c r="C19" s="374"/>
      <c r="D19" s="301"/>
      <c r="E19" s="379"/>
      <c r="F19" s="142"/>
      <c r="G19" s="228"/>
      <c r="H19" s="168" t="s">
        <v>247</v>
      </c>
      <c r="I19" s="470">
        <v>45</v>
      </c>
      <c r="J19" s="9">
        <v>8</v>
      </c>
    </row>
    <row r="20" spans="1:10" ht="12.75">
      <c r="A20" s="168" t="s">
        <v>247</v>
      </c>
      <c r="B20" s="304" t="s">
        <v>124</v>
      </c>
      <c r="C20" s="375">
        <v>1</v>
      </c>
      <c r="D20" s="302" t="s">
        <v>128</v>
      </c>
      <c r="E20" s="380"/>
      <c r="F20" s="143"/>
      <c r="G20" s="228"/>
      <c r="H20" s="175" t="s">
        <v>246</v>
      </c>
      <c r="I20" s="468">
        <v>15</v>
      </c>
      <c r="J20" s="7"/>
    </row>
    <row r="21" spans="1:10" ht="12.75">
      <c r="A21" s="175" t="s">
        <v>246</v>
      </c>
      <c r="B21" s="304" t="s">
        <v>124</v>
      </c>
      <c r="C21" s="376">
        <v>1</v>
      </c>
      <c r="D21" s="302" t="s">
        <v>128</v>
      </c>
      <c r="E21" s="381"/>
      <c r="F21" s="144"/>
      <c r="G21" s="228"/>
      <c r="H21" s="175" t="s">
        <v>250</v>
      </c>
      <c r="I21" s="468">
        <v>15</v>
      </c>
      <c r="J21" s="7"/>
    </row>
    <row r="22" spans="1:10" ht="12.75">
      <c r="A22" s="175" t="s">
        <v>250</v>
      </c>
      <c r="B22" s="304" t="s">
        <v>124</v>
      </c>
      <c r="C22" s="376"/>
      <c r="D22" s="302"/>
      <c r="E22" s="381"/>
      <c r="F22" s="144"/>
      <c r="G22" s="228"/>
      <c r="H22" s="175" t="s">
        <v>248</v>
      </c>
      <c r="I22" s="468">
        <v>55</v>
      </c>
      <c r="J22" s="7"/>
    </row>
    <row r="23" spans="1:10" ht="12.75">
      <c r="A23" s="175" t="s">
        <v>248</v>
      </c>
      <c r="B23" s="304" t="s">
        <v>124</v>
      </c>
      <c r="C23" s="376">
        <v>1</v>
      </c>
      <c r="D23" s="302" t="s">
        <v>128</v>
      </c>
      <c r="E23" s="381">
        <v>6</v>
      </c>
      <c r="F23" s="144"/>
      <c r="G23" s="228"/>
      <c r="H23" s="175" t="s">
        <v>249</v>
      </c>
      <c r="I23" s="468">
        <v>19</v>
      </c>
      <c r="J23" s="7"/>
    </row>
    <row r="24" spans="1:10" ht="12.75">
      <c r="A24" s="175" t="s">
        <v>249</v>
      </c>
      <c r="B24" s="304" t="s">
        <v>124</v>
      </c>
      <c r="C24" s="376">
        <v>1</v>
      </c>
      <c r="D24" s="306"/>
      <c r="E24" s="382"/>
      <c r="F24" s="144"/>
      <c r="G24" s="228"/>
      <c r="H24" s="42"/>
      <c r="I24" s="468"/>
      <c r="J24" s="7"/>
    </row>
    <row r="25" spans="1:10" ht="13.5" thickBot="1">
      <c r="A25" s="175"/>
      <c r="B25" s="304"/>
      <c r="C25" s="376"/>
      <c r="D25" s="302" t="s">
        <v>128</v>
      </c>
      <c r="E25" s="381"/>
      <c r="F25" s="144"/>
      <c r="G25" s="228"/>
      <c r="H25" s="473"/>
      <c r="I25" s="471"/>
      <c r="J25" s="8"/>
    </row>
    <row r="26" spans="1:10" ht="13.5" thickBot="1">
      <c r="A26" s="179"/>
      <c r="B26" s="305"/>
      <c r="C26" s="377"/>
      <c r="D26" s="302" t="s">
        <v>128</v>
      </c>
      <c r="E26" s="383"/>
      <c r="F26" s="145"/>
      <c r="G26" s="228"/>
      <c r="H26" s="45" t="s">
        <v>10</v>
      </c>
      <c r="I26" s="12">
        <f>SUM(I18:I25)</f>
        <v>149</v>
      </c>
      <c r="J26" s="13">
        <f>SUM(J18:J25)</f>
        <v>8</v>
      </c>
    </row>
    <row r="27" spans="1:7" ht="13.5" thickBot="1">
      <c r="A27" s="183" t="s">
        <v>10</v>
      </c>
      <c r="B27" s="299"/>
      <c r="C27" s="378">
        <f>SUM(C19:C26)</f>
        <v>4</v>
      </c>
      <c r="D27" s="300"/>
      <c r="E27" s="378">
        <f>SUM(E19:E26)</f>
        <v>6</v>
      </c>
      <c r="F27" s="146">
        <f>SUM(F19:F26)</f>
        <v>0</v>
      </c>
      <c r="G27" s="188"/>
    </row>
    <row r="31" spans="1:5" ht="15.75">
      <c r="A31" s="77"/>
      <c r="B31" s="596" t="s">
        <v>66</v>
      </c>
      <c r="C31" s="596"/>
      <c r="D31" s="596"/>
      <c r="E31" s="596"/>
    </row>
    <row r="32" spans="1:5" ht="15.75">
      <c r="A32" s="77"/>
      <c r="B32" s="596"/>
      <c r="C32" s="596"/>
      <c r="D32" s="596"/>
      <c r="E32" s="596"/>
    </row>
    <row r="33" spans="1:5" ht="15.75">
      <c r="A33" s="77"/>
      <c r="B33" s="78"/>
      <c r="C33" s="78"/>
      <c r="D33" s="78"/>
      <c r="E33" s="78"/>
    </row>
    <row r="34" spans="1:5" ht="13.5" thickBot="1">
      <c r="A34" s="6"/>
      <c r="B34" s="11" t="s">
        <v>99</v>
      </c>
      <c r="C34" s="76"/>
      <c r="D34" s="76"/>
      <c r="E34" s="6"/>
    </row>
    <row r="35" spans="1:5" ht="20.25" thickBot="1">
      <c r="A35" s="37"/>
      <c r="B35" s="72" t="s">
        <v>42</v>
      </c>
      <c r="C35" s="68" t="s">
        <v>45</v>
      </c>
      <c r="D35" s="62" t="s">
        <v>46</v>
      </c>
      <c r="E35" s="24" t="s">
        <v>81</v>
      </c>
    </row>
    <row r="36" spans="1:5" ht="12.75">
      <c r="A36" s="6"/>
      <c r="B36" s="73"/>
      <c r="C36" s="69"/>
      <c r="D36" s="67"/>
      <c r="E36" s="9"/>
    </row>
    <row r="37" spans="1:5" ht="12.75">
      <c r="A37" s="6"/>
      <c r="B37" s="168" t="s">
        <v>247</v>
      </c>
      <c r="C37" s="47"/>
      <c r="D37" s="63"/>
      <c r="E37" s="7"/>
    </row>
    <row r="38" spans="1:5" ht="12.75">
      <c r="A38" s="6"/>
      <c r="B38" s="175" t="s">
        <v>246</v>
      </c>
      <c r="C38" s="47"/>
      <c r="D38" s="63"/>
      <c r="E38" s="7"/>
    </row>
    <row r="39" spans="1:5" ht="12.75">
      <c r="A39" s="6"/>
      <c r="B39" s="175" t="s">
        <v>250</v>
      </c>
      <c r="C39" s="468"/>
      <c r="D39" s="467"/>
      <c r="E39" s="7"/>
    </row>
    <row r="40" spans="1:5" ht="12.75">
      <c r="A40" s="6"/>
      <c r="B40" s="175" t="s">
        <v>248</v>
      </c>
      <c r="C40" s="47">
        <v>330</v>
      </c>
      <c r="D40" s="63">
        <v>3360</v>
      </c>
      <c r="E40" s="7">
        <v>24</v>
      </c>
    </row>
    <row r="41" spans="1:5" ht="12.75">
      <c r="A41" s="6"/>
      <c r="B41" s="175" t="s">
        <v>249</v>
      </c>
      <c r="C41" s="47">
        <v>15</v>
      </c>
      <c r="D41" s="63">
        <v>255</v>
      </c>
      <c r="E41" s="7"/>
    </row>
    <row r="42" spans="1:5" ht="12.75">
      <c r="A42" s="6"/>
      <c r="B42" s="75"/>
      <c r="C42" s="47"/>
      <c r="D42" s="63"/>
      <c r="E42" s="64"/>
    </row>
    <row r="43" spans="1:5" ht="13.5" thickBot="1">
      <c r="A43" s="6"/>
      <c r="B43" s="75"/>
      <c r="C43" s="70"/>
      <c r="D43" s="65"/>
      <c r="E43" s="66"/>
    </row>
    <row r="44" spans="1:5" ht="13.5" thickBot="1">
      <c r="A44" s="27"/>
      <c r="B44" s="14" t="s">
        <v>10</v>
      </c>
      <c r="C44" s="71">
        <f>SUM(C36:C43)</f>
        <v>345</v>
      </c>
      <c r="D44" s="128">
        <f>SUM(D36:D43)</f>
        <v>3615</v>
      </c>
      <c r="E44" s="13">
        <f>SUM(E36:E43)</f>
        <v>24</v>
      </c>
    </row>
  </sheetData>
  <mergeCells count="6">
    <mergeCell ref="B31:E32"/>
    <mergeCell ref="B3:C3"/>
    <mergeCell ref="F3:G3"/>
    <mergeCell ref="A17:A18"/>
    <mergeCell ref="B17:E17"/>
    <mergeCell ref="F17:F1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19" sqref="B19"/>
    </sheetView>
  </sheetViews>
  <sheetFormatPr defaultColWidth="9.00390625" defaultRowHeight="12.75"/>
  <cols>
    <col min="1" max="1" width="14.125" style="477" customWidth="1"/>
    <col min="2" max="16384" width="9.125" style="477" customWidth="1"/>
  </cols>
  <sheetData>
    <row r="1" spans="1:4" s="475" customFormat="1" ht="18">
      <c r="A1" s="705" t="s">
        <v>195</v>
      </c>
      <c r="B1" s="705"/>
      <c r="C1" s="705"/>
      <c r="D1" s="705"/>
    </row>
    <row r="2" spans="1:4" ht="15.75">
      <c r="A2" s="476"/>
      <c r="B2" s="476"/>
      <c r="C2" s="476"/>
      <c r="D2" s="476"/>
    </row>
    <row r="3" spans="1:10" ht="15.75">
      <c r="A3" s="478" t="s">
        <v>196</v>
      </c>
      <c r="B3" s="479"/>
      <c r="C3" s="479"/>
      <c r="D3" s="479"/>
      <c r="E3" s="480"/>
      <c r="F3" s="480"/>
      <c r="G3" s="480"/>
      <c r="H3" s="480"/>
      <c r="I3" s="480"/>
      <c r="J3" s="480"/>
    </row>
    <row r="4" spans="1:4" ht="15.75">
      <c r="A4" s="476"/>
      <c r="B4" s="476"/>
      <c r="C4" s="476"/>
      <c r="D4" s="476"/>
    </row>
    <row r="6" ht="15.75">
      <c r="A6" s="481" t="s">
        <v>0</v>
      </c>
    </row>
    <row r="7" ht="15.75">
      <c r="A7" s="481" t="s">
        <v>197</v>
      </c>
    </row>
    <row r="9" ht="15.75">
      <c r="A9" s="481" t="s">
        <v>69</v>
      </c>
    </row>
    <row r="10" ht="15.75">
      <c r="A10" s="481" t="s">
        <v>198</v>
      </c>
    </row>
    <row r="11" ht="15.75">
      <c r="B11" s="481" t="s">
        <v>199</v>
      </c>
    </row>
    <row r="12" ht="15.75">
      <c r="B12" s="481" t="s">
        <v>200</v>
      </c>
    </row>
    <row r="13" spans="2:3" ht="15.75">
      <c r="B13" s="481"/>
      <c r="C13" s="477" t="s">
        <v>201</v>
      </c>
    </row>
    <row r="14" spans="2:3" ht="15.75">
      <c r="B14" s="481"/>
      <c r="C14" s="477" t="s">
        <v>202</v>
      </c>
    </row>
    <row r="15" spans="2:3" ht="15.75">
      <c r="B15" s="481"/>
      <c r="C15" s="477" t="s">
        <v>203</v>
      </c>
    </row>
    <row r="17" ht="15.75">
      <c r="A17" s="481" t="s">
        <v>12</v>
      </c>
    </row>
    <row r="18" ht="15.75">
      <c r="A18" s="481" t="s">
        <v>204</v>
      </c>
    </row>
    <row r="19" ht="15">
      <c r="B19" s="477" t="s">
        <v>205</v>
      </c>
    </row>
    <row r="20" ht="15">
      <c r="B20" s="477" t="s">
        <v>206</v>
      </c>
    </row>
    <row r="21" ht="15">
      <c r="B21" s="477" t="s">
        <v>207</v>
      </c>
    </row>
    <row r="22" spans="2:3" ht="15">
      <c r="B22" s="477" t="s">
        <v>208</v>
      </c>
      <c r="C22" s="482" t="s">
        <v>209</v>
      </c>
    </row>
    <row r="23" spans="2:3" ht="15">
      <c r="B23" s="477" t="s">
        <v>210</v>
      </c>
      <c r="C23" s="477" t="s">
        <v>211</v>
      </c>
    </row>
    <row r="25" ht="15.75">
      <c r="A25" s="481" t="s">
        <v>212</v>
      </c>
    </row>
    <row r="26" spans="1:2" ht="15.75">
      <c r="A26" s="481"/>
      <c r="B26" s="481" t="s">
        <v>213</v>
      </c>
    </row>
    <row r="27" ht="15.75">
      <c r="C27" s="481" t="s">
        <v>214</v>
      </c>
    </row>
    <row r="28" ht="15.75">
      <c r="C28" s="481" t="s">
        <v>215</v>
      </c>
    </row>
    <row r="29" ht="15.75">
      <c r="C29" s="481" t="s">
        <v>216</v>
      </c>
    </row>
    <row r="30" ht="15.75">
      <c r="C30" s="481"/>
    </row>
    <row r="31" ht="15.75">
      <c r="B31" s="481" t="s">
        <v>217</v>
      </c>
    </row>
    <row r="32" ht="15.75">
      <c r="C32" s="481" t="s">
        <v>218</v>
      </c>
    </row>
    <row r="34" ht="15.75">
      <c r="A34" s="481" t="s">
        <v>219</v>
      </c>
    </row>
    <row r="37" ht="15.75">
      <c r="A37" s="481" t="s">
        <v>15</v>
      </c>
    </row>
    <row r="38" ht="15.75">
      <c r="A38" s="481" t="s">
        <v>220</v>
      </c>
    </row>
    <row r="39" ht="15.75">
      <c r="B39" s="481" t="s">
        <v>221</v>
      </c>
    </row>
    <row r="40" ht="15.75">
      <c r="B40" s="481" t="s">
        <v>222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34">
      <selection activeCell="E15" sqref="E15:F15"/>
    </sheetView>
  </sheetViews>
  <sheetFormatPr defaultColWidth="9.00390625" defaultRowHeight="12.75"/>
  <cols>
    <col min="1" max="1" width="9.125" style="59" customWidth="1"/>
    <col min="2" max="6" width="6.25390625" style="0" customWidth="1"/>
    <col min="7" max="7" width="9.125" style="59" customWidth="1"/>
    <col min="8" max="12" width="6.25390625" style="0" customWidth="1"/>
  </cols>
  <sheetData>
    <row r="1" spans="2:14" ht="12.75">
      <c r="B1" t="s">
        <v>1</v>
      </c>
      <c r="C1" t="s">
        <v>2</v>
      </c>
      <c r="D1" t="s">
        <v>3</v>
      </c>
      <c r="E1" t="s">
        <v>4</v>
      </c>
      <c r="F1" t="s">
        <v>137</v>
      </c>
      <c r="H1" t="s">
        <v>1</v>
      </c>
      <c r="I1" t="s">
        <v>2</v>
      </c>
      <c r="J1" t="s">
        <v>3</v>
      </c>
      <c r="K1" t="s">
        <v>4</v>
      </c>
      <c r="L1" t="s">
        <v>137</v>
      </c>
      <c r="M1" s="372" t="s">
        <v>1</v>
      </c>
      <c r="N1" s="372">
        <v>986</v>
      </c>
    </row>
    <row r="2" spans="1:14" ht="12.75">
      <c r="A2" s="59" t="s">
        <v>1</v>
      </c>
      <c r="B2">
        <v>388</v>
      </c>
      <c r="C2">
        <v>6</v>
      </c>
      <c r="D2">
        <v>2</v>
      </c>
      <c r="F2">
        <v>143</v>
      </c>
      <c r="G2" s="59" t="s">
        <v>6</v>
      </c>
      <c r="L2">
        <v>2</v>
      </c>
      <c r="M2" s="372" t="s">
        <v>6</v>
      </c>
      <c r="N2" s="372">
        <v>2937</v>
      </c>
    </row>
    <row r="3" spans="2:14" ht="12.75">
      <c r="B3">
        <v>3</v>
      </c>
      <c r="F3">
        <v>6</v>
      </c>
      <c r="L3">
        <v>1</v>
      </c>
      <c r="M3" s="372" t="s">
        <v>2</v>
      </c>
      <c r="N3" s="372">
        <v>986</v>
      </c>
    </row>
    <row r="4" spans="2:14" ht="12.75">
      <c r="B4">
        <v>223</v>
      </c>
      <c r="C4">
        <v>2</v>
      </c>
      <c r="F4">
        <v>24</v>
      </c>
      <c r="H4">
        <v>352</v>
      </c>
      <c r="I4">
        <v>54</v>
      </c>
      <c r="J4">
        <v>100</v>
      </c>
      <c r="L4">
        <v>6087</v>
      </c>
      <c r="M4" s="372" t="s">
        <v>21</v>
      </c>
      <c r="N4" s="372">
        <v>621</v>
      </c>
    </row>
    <row r="5" spans="2:14" ht="12.75">
      <c r="B5">
        <v>71</v>
      </c>
      <c r="F5">
        <v>12</v>
      </c>
      <c r="I5">
        <v>2</v>
      </c>
      <c r="L5">
        <v>19</v>
      </c>
      <c r="M5" s="372" t="s">
        <v>7</v>
      </c>
      <c r="N5" s="372">
        <v>2548</v>
      </c>
    </row>
    <row r="6" spans="2:14" ht="12.75">
      <c r="B6">
        <v>2</v>
      </c>
      <c r="I6">
        <v>2</v>
      </c>
      <c r="L6">
        <v>3</v>
      </c>
      <c r="M6" s="372" t="s">
        <v>3</v>
      </c>
      <c r="N6" s="372">
        <v>913</v>
      </c>
    </row>
    <row r="7" spans="2:14" ht="12.75">
      <c r="B7">
        <v>26</v>
      </c>
      <c r="D7">
        <v>3</v>
      </c>
      <c r="F7">
        <v>16</v>
      </c>
      <c r="H7">
        <v>17</v>
      </c>
      <c r="J7">
        <v>1</v>
      </c>
      <c r="L7">
        <v>181</v>
      </c>
      <c r="M7" s="372" t="s">
        <v>4</v>
      </c>
      <c r="N7" s="372">
        <v>883</v>
      </c>
    </row>
    <row r="8" spans="2:14" ht="12.75">
      <c r="B8">
        <v>7</v>
      </c>
      <c r="C8">
        <v>1</v>
      </c>
      <c r="L8">
        <v>11</v>
      </c>
      <c r="M8" s="372"/>
      <c r="N8" s="372">
        <f>SUM(N1:N7)</f>
        <v>9874</v>
      </c>
    </row>
    <row r="9" spans="2:12" ht="12.75">
      <c r="B9">
        <v>15</v>
      </c>
      <c r="F9">
        <v>6</v>
      </c>
      <c r="L9">
        <v>100</v>
      </c>
    </row>
    <row r="10" spans="2:12" ht="12.75">
      <c r="B10">
        <v>1657</v>
      </c>
      <c r="C10">
        <v>12</v>
      </c>
      <c r="D10">
        <v>20</v>
      </c>
      <c r="F10">
        <v>1404</v>
      </c>
      <c r="L10">
        <v>67</v>
      </c>
    </row>
    <row r="11" spans="2:15" ht="12.75">
      <c r="B11">
        <v>326</v>
      </c>
      <c r="C11">
        <v>124</v>
      </c>
      <c r="D11">
        <v>24</v>
      </c>
      <c r="E11">
        <v>2</v>
      </c>
      <c r="F11">
        <v>986</v>
      </c>
      <c r="H11" s="130">
        <v>264</v>
      </c>
      <c r="I11" s="130"/>
      <c r="J11" s="130"/>
      <c r="K11" s="130"/>
      <c r="L11" s="130">
        <v>37</v>
      </c>
      <c r="M11" s="130"/>
      <c r="N11" s="130"/>
      <c r="O11" s="130"/>
    </row>
    <row r="12" spans="2:12" ht="12.75">
      <c r="B12" s="58">
        <f>SUM(B2:B11)</f>
        <v>2718</v>
      </c>
      <c r="C12" s="58">
        <f>SUM(C2:C11)</f>
        <v>145</v>
      </c>
      <c r="D12" s="58">
        <f>SUM(D2:D11)</f>
        <v>49</v>
      </c>
      <c r="E12" s="58">
        <f>SUM(E2:E11)</f>
        <v>2</v>
      </c>
      <c r="F12" s="58">
        <f>SUM(F2:F11)</f>
        <v>2597</v>
      </c>
      <c r="H12">
        <v>2</v>
      </c>
      <c r="L12" s="130">
        <v>14</v>
      </c>
    </row>
    <row r="13" spans="8:12" ht="12.75">
      <c r="H13">
        <v>3</v>
      </c>
      <c r="L13" s="130">
        <v>57</v>
      </c>
    </row>
    <row r="14" ht="12.75">
      <c r="L14" s="130">
        <v>149</v>
      </c>
    </row>
    <row r="15" spans="8:12" ht="12.75">
      <c r="H15">
        <v>1111</v>
      </c>
      <c r="I15">
        <v>178</v>
      </c>
      <c r="J15">
        <v>340</v>
      </c>
      <c r="K15">
        <v>4</v>
      </c>
      <c r="L15">
        <v>29017</v>
      </c>
    </row>
    <row r="16" spans="8:12" ht="12.75">
      <c r="H16">
        <v>1</v>
      </c>
      <c r="L16">
        <v>21</v>
      </c>
    </row>
    <row r="17" spans="9:12" ht="12.75">
      <c r="I17">
        <v>641</v>
      </c>
      <c r="J17">
        <v>36</v>
      </c>
      <c r="K17">
        <v>9</v>
      </c>
      <c r="L17">
        <v>2937</v>
      </c>
    </row>
    <row r="18" spans="8:12" ht="12.75">
      <c r="H18" s="58">
        <f>SUM(H2:H17)</f>
        <v>1750</v>
      </c>
      <c r="I18" s="58">
        <f>SUM(I2:I17)</f>
        <v>877</v>
      </c>
      <c r="J18" s="58">
        <f>SUM(J2:J17)</f>
        <v>477</v>
      </c>
      <c r="K18" s="58">
        <f>SUM(K2:K17)</f>
        <v>13</v>
      </c>
      <c r="L18" s="58">
        <f>SUM(L2:L17)</f>
        <v>38703</v>
      </c>
    </row>
    <row r="20" spans="2:14" ht="12.75">
      <c r="B20" t="s">
        <v>1</v>
      </c>
      <c r="C20" t="s">
        <v>2</v>
      </c>
      <c r="D20" t="s">
        <v>3</v>
      </c>
      <c r="E20" t="s">
        <v>4</v>
      </c>
      <c r="F20" t="s">
        <v>137</v>
      </c>
      <c r="H20" t="s">
        <v>1</v>
      </c>
      <c r="I20" t="s">
        <v>2</v>
      </c>
      <c r="J20" t="s">
        <v>3</v>
      </c>
      <c r="K20" t="s">
        <v>4</v>
      </c>
      <c r="L20" t="s">
        <v>137</v>
      </c>
      <c r="M20" s="372" t="str">
        <f>M1</f>
        <v>CMTF</v>
      </c>
      <c r="N20" s="372">
        <f>N1</f>
        <v>986</v>
      </c>
    </row>
    <row r="21" spans="1:14" ht="12.75">
      <c r="A21" s="59" t="s">
        <v>2</v>
      </c>
      <c r="C21">
        <v>19</v>
      </c>
      <c r="G21" s="59" t="s">
        <v>21</v>
      </c>
      <c r="I21">
        <v>14</v>
      </c>
      <c r="J21">
        <v>2</v>
      </c>
      <c r="L21">
        <v>4</v>
      </c>
      <c r="M21" s="372" t="str">
        <f aca="true" t="shared" si="0" ref="M21:N26">M2</f>
        <v>FF</v>
      </c>
      <c r="N21" s="372">
        <f t="shared" si="0"/>
        <v>2937</v>
      </c>
    </row>
    <row r="22" spans="2:14" ht="12.75">
      <c r="B22">
        <v>1</v>
      </c>
      <c r="C22">
        <v>64</v>
      </c>
      <c r="D22">
        <v>6</v>
      </c>
      <c r="F22">
        <v>5</v>
      </c>
      <c r="I22">
        <v>15</v>
      </c>
      <c r="J22">
        <v>3</v>
      </c>
      <c r="L22">
        <v>77</v>
      </c>
      <c r="M22" s="372" t="str">
        <f t="shared" si="0"/>
        <v>FTK</v>
      </c>
      <c r="N22" s="372">
        <f t="shared" si="0"/>
        <v>986</v>
      </c>
    </row>
    <row r="23" spans="2:14" ht="12.75">
      <c r="B23">
        <v>15</v>
      </c>
      <c r="C23">
        <v>1564</v>
      </c>
      <c r="D23">
        <v>10</v>
      </c>
      <c r="E23">
        <v>3</v>
      </c>
      <c r="F23">
        <v>428</v>
      </c>
      <c r="J23">
        <v>1</v>
      </c>
      <c r="L23">
        <v>1</v>
      </c>
      <c r="M23" s="372" t="str">
        <f t="shared" si="0"/>
        <v>LF</v>
      </c>
      <c r="N23" s="372">
        <f t="shared" si="0"/>
        <v>621</v>
      </c>
    </row>
    <row r="24" spans="2:14" ht="12.75">
      <c r="B24">
        <v>1</v>
      </c>
      <c r="C24">
        <v>167</v>
      </c>
      <c r="D24">
        <v>5</v>
      </c>
      <c r="F24">
        <v>7</v>
      </c>
      <c r="H24">
        <v>1</v>
      </c>
      <c r="I24">
        <v>245</v>
      </c>
      <c r="J24">
        <v>27</v>
      </c>
      <c r="K24">
        <v>7</v>
      </c>
      <c r="L24">
        <v>508</v>
      </c>
      <c r="M24" s="372" t="str">
        <f t="shared" si="0"/>
        <v>PdF</v>
      </c>
      <c r="N24" s="372">
        <f t="shared" si="0"/>
        <v>2548</v>
      </c>
    </row>
    <row r="25" spans="2:14" ht="12.75">
      <c r="B25">
        <v>5</v>
      </c>
      <c r="C25">
        <v>344</v>
      </c>
      <c r="F25">
        <v>11</v>
      </c>
      <c r="L25">
        <v>6</v>
      </c>
      <c r="M25" s="372" t="str">
        <f t="shared" si="0"/>
        <v>PF</v>
      </c>
      <c r="N25" s="372">
        <f t="shared" si="0"/>
        <v>913</v>
      </c>
    </row>
    <row r="26" spans="2:14" ht="12.75">
      <c r="B26">
        <v>7</v>
      </c>
      <c r="C26">
        <v>261</v>
      </c>
      <c r="D26">
        <v>1</v>
      </c>
      <c r="F26">
        <v>2</v>
      </c>
      <c r="L26">
        <v>7</v>
      </c>
      <c r="M26" s="372" t="str">
        <f t="shared" si="0"/>
        <v>PřF</v>
      </c>
      <c r="N26" s="372">
        <f t="shared" si="0"/>
        <v>883</v>
      </c>
    </row>
    <row r="27" spans="3:14" ht="12.75">
      <c r="C27">
        <v>218</v>
      </c>
      <c r="F27">
        <v>3</v>
      </c>
      <c r="J27">
        <v>9</v>
      </c>
      <c r="L27">
        <v>14</v>
      </c>
      <c r="M27" s="372"/>
      <c r="N27" s="372">
        <f>N8</f>
        <v>9874</v>
      </c>
    </row>
    <row r="28" spans="3:14" ht="12.75">
      <c r="C28">
        <v>644</v>
      </c>
      <c r="F28">
        <v>2</v>
      </c>
      <c r="H28">
        <v>23</v>
      </c>
      <c r="I28">
        <v>385</v>
      </c>
      <c r="J28">
        <v>12</v>
      </c>
      <c r="K28">
        <v>21</v>
      </c>
      <c r="L28">
        <v>621</v>
      </c>
      <c r="M28" s="372"/>
      <c r="N28" s="372"/>
    </row>
    <row r="29" spans="2:12" ht="12.75">
      <c r="B29">
        <v>2</v>
      </c>
      <c r="C29">
        <v>167</v>
      </c>
      <c r="D29">
        <v>4</v>
      </c>
      <c r="F29">
        <v>1</v>
      </c>
      <c r="H29" s="58">
        <f>SUM(H21:H28)</f>
        <v>24</v>
      </c>
      <c r="I29" s="58">
        <f>SUM(I21:I28)</f>
        <v>659</v>
      </c>
      <c r="J29" s="58">
        <f>SUM(J21:J28)</f>
        <v>54</v>
      </c>
      <c r="K29" s="58">
        <f>SUM(K21:K28)</f>
        <v>28</v>
      </c>
      <c r="L29" s="58">
        <f>SUM(L21:L28)</f>
        <v>1238</v>
      </c>
    </row>
    <row r="30" spans="3:6" ht="12.75">
      <c r="C30">
        <v>26</v>
      </c>
      <c r="E30">
        <v>2</v>
      </c>
      <c r="F30">
        <v>13</v>
      </c>
    </row>
    <row r="31" ht="12.75">
      <c r="C31">
        <v>275</v>
      </c>
    </row>
    <row r="32" spans="2:6" ht="12.75">
      <c r="B32">
        <v>117</v>
      </c>
      <c r="C32">
        <v>6720</v>
      </c>
      <c r="D32">
        <v>86</v>
      </c>
      <c r="E32">
        <v>22</v>
      </c>
      <c r="F32">
        <v>2657</v>
      </c>
    </row>
    <row r="33" spans="2:6" ht="12.75">
      <c r="B33">
        <v>96</v>
      </c>
      <c r="C33">
        <v>893</v>
      </c>
      <c r="D33">
        <v>26</v>
      </c>
      <c r="E33">
        <v>11</v>
      </c>
      <c r="F33">
        <v>986</v>
      </c>
    </row>
    <row r="34" spans="2:6" ht="12.75">
      <c r="B34" s="58">
        <f>SUM(B21:B33)</f>
        <v>244</v>
      </c>
      <c r="C34" s="58">
        <f>SUM(C21:C33)</f>
        <v>11362</v>
      </c>
      <c r="D34" s="58">
        <f>SUM(D21:D33)</f>
        <v>138</v>
      </c>
      <c r="E34" s="58">
        <f>SUM(E21:E33)</f>
        <v>38</v>
      </c>
      <c r="F34" s="58">
        <f>SUM(F21:F33)</f>
        <v>4115</v>
      </c>
    </row>
    <row r="36" spans="2:12" ht="12.75">
      <c r="B36" t="s">
        <v>1</v>
      </c>
      <c r="C36" t="s">
        <v>2</v>
      </c>
      <c r="D36" t="s">
        <v>3</v>
      </c>
      <c r="E36" t="s">
        <v>4</v>
      </c>
      <c r="F36" t="s">
        <v>137</v>
      </c>
      <c r="H36" t="s">
        <v>1</v>
      </c>
      <c r="I36" t="s">
        <v>2</v>
      </c>
      <c r="J36" t="s">
        <v>3</v>
      </c>
      <c r="K36" t="s">
        <v>4</v>
      </c>
      <c r="L36" t="s">
        <v>137</v>
      </c>
    </row>
    <row r="37" spans="1:12" ht="12.75">
      <c r="A37" s="59" t="s">
        <v>7</v>
      </c>
      <c r="F37">
        <v>5</v>
      </c>
      <c r="G37" s="59" t="s">
        <v>3</v>
      </c>
      <c r="I37">
        <v>1</v>
      </c>
      <c r="J37">
        <v>2</v>
      </c>
      <c r="L37">
        <v>1</v>
      </c>
    </row>
    <row r="38" spans="4:12" ht="12.75">
      <c r="D38">
        <v>1</v>
      </c>
      <c r="F38">
        <v>40</v>
      </c>
      <c r="I38">
        <v>16</v>
      </c>
      <c r="J38">
        <v>43</v>
      </c>
      <c r="L38">
        <v>19</v>
      </c>
    </row>
    <row r="39" spans="2:12" ht="12.75">
      <c r="B39">
        <v>1</v>
      </c>
      <c r="C39">
        <v>9</v>
      </c>
      <c r="F39">
        <v>2</v>
      </c>
      <c r="J39">
        <v>63</v>
      </c>
      <c r="L39">
        <v>2</v>
      </c>
    </row>
    <row r="40" spans="6:12" ht="12.75">
      <c r="F40">
        <v>2</v>
      </c>
      <c r="H40">
        <v>1</v>
      </c>
      <c r="J40">
        <v>54</v>
      </c>
      <c r="L40">
        <v>15</v>
      </c>
    </row>
    <row r="41" spans="3:14" ht="12.75">
      <c r="C41">
        <v>2</v>
      </c>
      <c r="F41">
        <v>9</v>
      </c>
      <c r="J41">
        <v>2</v>
      </c>
      <c r="L41">
        <v>1</v>
      </c>
      <c r="M41" s="372" t="str">
        <f>M20</f>
        <v>CMTF</v>
      </c>
      <c r="N41" s="372">
        <f>N20</f>
        <v>986</v>
      </c>
    </row>
    <row r="42" spans="3:14" ht="12.75">
      <c r="C42">
        <v>1</v>
      </c>
      <c r="D42">
        <v>2</v>
      </c>
      <c r="F42">
        <v>16</v>
      </c>
      <c r="J42">
        <v>89</v>
      </c>
      <c r="L42">
        <v>2</v>
      </c>
      <c r="M42" s="372" t="str">
        <f aca="true" t="shared" si="1" ref="M42:N46">M21</f>
        <v>FF</v>
      </c>
      <c r="N42" s="372">
        <f t="shared" si="1"/>
        <v>2937</v>
      </c>
    </row>
    <row r="43" spans="6:14" ht="12.75">
      <c r="F43">
        <v>21</v>
      </c>
      <c r="H43">
        <v>1</v>
      </c>
      <c r="I43">
        <v>1</v>
      </c>
      <c r="J43">
        <v>133</v>
      </c>
      <c r="L43">
        <v>4</v>
      </c>
      <c r="M43" s="372" t="str">
        <f t="shared" si="1"/>
        <v>FTK</v>
      </c>
      <c r="N43" s="372">
        <f t="shared" si="1"/>
        <v>986</v>
      </c>
    </row>
    <row r="44" spans="2:14" ht="12.75">
      <c r="B44">
        <v>4</v>
      </c>
      <c r="C44">
        <v>10</v>
      </c>
      <c r="F44">
        <v>10</v>
      </c>
      <c r="J44">
        <v>12</v>
      </c>
      <c r="L44">
        <v>2</v>
      </c>
      <c r="M44" s="372" t="str">
        <f t="shared" si="1"/>
        <v>LF</v>
      </c>
      <c r="N44" s="372">
        <f t="shared" si="1"/>
        <v>621</v>
      </c>
    </row>
    <row r="45" spans="2:14" ht="12.75">
      <c r="B45">
        <v>81</v>
      </c>
      <c r="C45">
        <v>90</v>
      </c>
      <c r="D45">
        <v>53</v>
      </c>
      <c r="F45">
        <v>2767</v>
      </c>
      <c r="J45">
        <v>149</v>
      </c>
      <c r="L45">
        <v>11</v>
      </c>
      <c r="M45" s="372" t="str">
        <f t="shared" si="1"/>
        <v>PdF</v>
      </c>
      <c r="N45" s="372">
        <f t="shared" si="1"/>
        <v>2548</v>
      </c>
    </row>
    <row r="46" spans="2:14" ht="12.75">
      <c r="B46">
        <v>230</v>
      </c>
      <c r="C46">
        <v>301</v>
      </c>
      <c r="D46">
        <v>115</v>
      </c>
      <c r="E46">
        <v>13</v>
      </c>
      <c r="F46">
        <v>14452</v>
      </c>
      <c r="J46">
        <v>197</v>
      </c>
      <c r="L46">
        <v>1</v>
      </c>
      <c r="M46" s="372" t="str">
        <f t="shared" si="1"/>
        <v>PF</v>
      </c>
      <c r="N46" s="372">
        <f t="shared" si="1"/>
        <v>913</v>
      </c>
    </row>
    <row r="47" spans="3:14" ht="12.75">
      <c r="C47">
        <v>5</v>
      </c>
      <c r="F47">
        <v>5</v>
      </c>
      <c r="H47">
        <v>9</v>
      </c>
      <c r="I47">
        <v>5</v>
      </c>
      <c r="J47">
        <v>769</v>
      </c>
      <c r="L47">
        <v>138</v>
      </c>
      <c r="M47" s="372" t="str">
        <f>M26</f>
        <v>PřF</v>
      </c>
      <c r="N47" s="372">
        <f>N26</f>
        <v>883</v>
      </c>
    </row>
    <row r="48" spans="2:14" ht="12.75">
      <c r="B48">
        <v>221</v>
      </c>
      <c r="C48">
        <v>587</v>
      </c>
      <c r="D48">
        <v>28</v>
      </c>
      <c r="E48">
        <v>15</v>
      </c>
      <c r="F48">
        <v>2548</v>
      </c>
      <c r="H48">
        <v>102</v>
      </c>
      <c r="I48">
        <v>39</v>
      </c>
      <c r="J48">
        <v>2577</v>
      </c>
      <c r="K48">
        <v>0</v>
      </c>
      <c r="L48">
        <v>1204</v>
      </c>
      <c r="M48" s="372"/>
      <c r="N48" s="372">
        <f>N27</f>
        <v>9874</v>
      </c>
    </row>
    <row r="49" spans="2:12" ht="12.75">
      <c r="B49" s="58">
        <f>SUM(B37:B48)</f>
        <v>537</v>
      </c>
      <c r="C49" s="58">
        <f>SUM(C37:C48)</f>
        <v>1005</v>
      </c>
      <c r="D49" s="58">
        <f>SUM(D37:D48)</f>
        <v>199</v>
      </c>
      <c r="E49" s="58">
        <f>SUM(E37:E48)</f>
        <v>28</v>
      </c>
      <c r="F49" s="58">
        <f>SUM(F37:F48)</f>
        <v>19877</v>
      </c>
      <c r="H49">
        <v>51</v>
      </c>
      <c r="I49">
        <v>29</v>
      </c>
      <c r="J49">
        <v>689</v>
      </c>
      <c r="K49">
        <v>6</v>
      </c>
      <c r="L49">
        <v>913</v>
      </c>
    </row>
    <row r="50" spans="8:12" ht="12.75">
      <c r="H50" s="58">
        <f>SUM(H37:H49)</f>
        <v>164</v>
      </c>
      <c r="I50" s="58">
        <f>SUM(I37:I49)</f>
        <v>91</v>
      </c>
      <c r="J50" s="58">
        <f>SUM(J37:J49)</f>
        <v>4779</v>
      </c>
      <c r="K50" s="58">
        <f>SUM(K37:K49)</f>
        <v>6</v>
      </c>
      <c r="L50" s="58">
        <f>SUM(L37:L49)</f>
        <v>2313</v>
      </c>
    </row>
    <row r="52" spans="2:12" ht="12.75">
      <c r="B52" t="s">
        <v>1</v>
      </c>
      <c r="C52" t="s">
        <v>2</v>
      </c>
      <c r="D52" t="s">
        <v>3</v>
      </c>
      <c r="E52" t="s">
        <v>4</v>
      </c>
      <c r="F52" t="s">
        <v>137</v>
      </c>
      <c r="H52" t="s">
        <v>1</v>
      </c>
      <c r="I52" t="s">
        <v>2</v>
      </c>
      <c r="J52" t="s">
        <v>3</v>
      </c>
      <c r="K52" t="s">
        <v>4</v>
      </c>
      <c r="L52" t="s">
        <v>137</v>
      </c>
    </row>
    <row r="53" spans="1:12" ht="12.75">
      <c r="A53" s="59" t="s">
        <v>4</v>
      </c>
      <c r="C53">
        <v>2</v>
      </c>
      <c r="D53">
        <v>1</v>
      </c>
      <c r="G53" s="59" t="s">
        <v>22</v>
      </c>
      <c r="J53">
        <v>54</v>
      </c>
      <c r="L53">
        <v>9</v>
      </c>
    </row>
    <row r="54" spans="3:12" ht="12.75">
      <c r="C54">
        <v>2</v>
      </c>
      <c r="E54">
        <v>1</v>
      </c>
      <c r="F54">
        <v>1</v>
      </c>
      <c r="H54">
        <v>1</v>
      </c>
      <c r="K54">
        <v>1</v>
      </c>
      <c r="L54">
        <v>26</v>
      </c>
    </row>
    <row r="55" spans="5:12" ht="12.75">
      <c r="E55">
        <v>15</v>
      </c>
      <c r="F55">
        <v>2</v>
      </c>
      <c r="I55">
        <v>2</v>
      </c>
      <c r="J55">
        <v>2</v>
      </c>
      <c r="L55">
        <v>1731</v>
      </c>
    </row>
    <row r="56" spans="5:12" ht="12.75">
      <c r="E56">
        <v>21</v>
      </c>
      <c r="F56">
        <v>13</v>
      </c>
      <c r="I56">
        <v>3</v>
      </c>
      <c r="K56">
        <v>1</v>
      </c>
      <c r="L56">
        <v>1</v>
      </c>
    </row>
    <row r="57" spans="5:12" ht="12.75">
      <c r="E57">
        <v>2</v>
      </c>
      <c r="F57">
        <v>6</v>
      </c>
      <c r="H57">
        <v>1</v>
      </c>
      <c r="L57">
        <v>26</v>
      </c>
    </row>
    <row r="58" spans="2:12" ht="12.75">
      <c r="B58">
        <v>3</v>
      </c>
      <c r="E58">
        <v>28</v>
      </c>
      <c r="L58">
        <v>12</v>
      </c>
    </row>
    <row r="59" spans="2:12" ht="12.75">
      <c r="B59">
        <v>1</v>
      </c>
      <c r="F59">
        <v>22</v>
      </c>
      <c r="H59">
        <v>19</v>
      </c>
      <c r="I59">
        <v>38</v>
      </c>
      <c r="J59">
        <v>28</v>
      </c>
      <c r="L59">
        <v>1441</v>
      </c>
    </row>
    <row r="60" spans="5:12" ht="12.75">
      <c r="E60">
        <v>25</v>
      </c>
      <c r="F60">
        <v>7</v>
      </c>
      <c r="L60">
        <v>46</v>
      </c>
    </row>
    <row r="61" spans="3:12" ht="12.75">
      <c r="C61">
        <v>1</v>
      </c>
      <c r="E61">
        <v>1</v>
      </c>
      <c r="F61">
        <v>8</v>
      </c>
      <c r="H61" s="58">
        <f>SUM(H53:H60)</f>
        <v>21</v>
      </c>
      <c r="I61" s="58">
        <f>SUM(I53:I60)</f>
        <v>43</v>
      </c>
      <c r="J61" s="58">
        <f>SUM(J53:J60)</f>
        <v>84</v>
      </c>
      <c r="K61" s="58">
        <f>SUM(K53:K60)</f>
        <v>2</v>
      </c>
      <c r="L61" s="58">
        <f>SUM(L53:L60)</f>
        <v>3292</v>
      </c>
    </row>
    <row r="62" spans="3:6" ht="12.75">
      <c r="C62">
        <v>5</v>
      </c>
      <c r="D62">
        <v>3</v>
      </c>
      <c r="E62">
        <v>110</v>
      </c>
      <c r="F62">
        <v>285</v>
      </c>
    </row>
    <row r="63" spans="2:6" ht="12.75">
      <c r="B63">
        <v>39</v>
      </c>
      <c r="C63">
        <v>88</v>
      </c>
      <c r="D63">
        <v>61</v>
      </c>
      <c r="E63">
        <v>702</v>
      </c>
      <c r="F63">
        <v>2844</v>
      </c>
    </row>
    <row r="64" spans="2:6" ht="12.75">
      <c r="B64">
        <v>13</v>
      </c>
      <c r="C64">
        <v>40</v>
      </c>
      <c r="D64">
        <v>2</v>
      </c>
      <c r="E64">
        <v>73</v>
      </c>
      <c r="F64">
        <v>883</v>
      </c>
    </row>
    <row r="65" spans="2:6" ht="12.75">
      <c r="B65" s="58">
        <f>SUM(B53:B64)</f>
        <v>56</v>
      </c>
      <c r="C65" s="58">
        <f>SUM(C53:C64)</f>
        <v>138</v>
      </c>
      <c r="D65" s="58">
        <f>SUM(D53:D64)</f>
        <v>67</v>
      </c>
      <c r="E65" s="58">
        <f>SUM(E53:E64)</f>
        <v>978</v>
      </c>
      <c r="F65" s="58">
        <f>SUM(F53:F64)</f>
        <v>4071</v>
      </c>
    </row>
    <row r="68" spans="2:6" ht="12.75">
      <c r="B68" t="s">
        <v>1</v>
      </c>
      <c r="C68" t="s">
        <v>2</v>
      </c>
      <c r="D68" t="s">
        <v>3</v>
      </c>
      <c r="E68" t="s">
        <v>4</v>
      </c>
      <c r="F68" t="s">
        <v>137</v>
      </c>
    </row>
    <row r="69" spans="1:6" ht="12.75">
      <c r="A69" s="59" t="s">
        <v>138</v>
      </c>
      <c r="B69">
        <v>1</v>
      </c>
      <c r="C69">
        <v>1</v>
      </c>
      <c r="D69">
        <v>1</v>
      </c>
      <c r="E69">
        <v>1</v>
      </c>
      <c r="F69">
        <v>3</v>
      </c>
    </row>
    <row r="70" spans="3:6" ht="12.75">
      <c r="C70">
        <v>13</v>
      </c>
      <c r="F70">
        <v>3</v>
      </c>
    </row>
    <row r="71" spans="2:6" ht="12.75">
      <c r="B71">
        <v>2</v>
      </c>
      <c r="C71">
        <v>19</v>
      </c>
      <c r="D71">
        <v>1</v>
      </c>
      <c r="F71">
        <v>15</v>
      </c>
    </row>
    <row r="72" ht="12.75">
      <c r="F72">
        <v>4</v>
      </c>
    </row>
    <row r="73" spans="3:6" ht="12.75">
      <c r="C73">
        <v>7</v>
      </c>
      <c r="F73">
        <v>10</v>
      </c>
    </row>
    <row r="74" spans="2:6" ht="12.75">
      <c r="B74">
        <v>1</v>
      </c>
      <c r="C74">
        <v>42</v>
      </c>
      <c r="D74">
        <v>8</v>
      </c>
      <c r="F74">
        <v>73</v>
      </c>
    </row>
    <row r="75" spans="2:6" ht="12.75">
      <c r="B75">
        <v>18</v>
      </c>
      <c r="C75">
        <v>15</v>
      </c>
      <c r="D75">
        <v>3</v>
      </c>
      <c r="F75">
        <v>93</v>
      </c>
    </row>
    <row r="76" spans="2:6" ht="12.75">
      <c r="B76">
        <v>20</v>
      </c>
      <c r="F76">
        <v>17</v>
      </c>
    </row>
    <row r="77" ht="12.75">
      <c r="F77">
        <v>27</v>
      </c>
    </row>
    <row r="78" spans="2:6" ht="12.75">
      <c r="B78" s="58">
        <f>SUM(B69:B77)</f>
        <v>42</v>
      </c>
      <c r="C78" s="58">
        <f>SUM(C69:C77)</f>
        <v>97</v>
      </c>
      <c r="D78" s="58">
        <f>SUM(D69:D77)</f>
        <v>13</v>
      </c>
      <c r="E78" s="58">
        <f>SUM(E69:E77)</f>
        <v>1</v>
      </c>
      <c r="F78" s="58">
        <f>SUM(F69:F77)</f>
        <v>245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Uzivatel</cp:lastModifiedBy>
  <cp:lastPrinted>2007-01-24T11:52:32Z</cp:lastPrinted>
  <dcterms:created xsi:type="dcterms:W3CDTF">1999-02-11T07:52:06Z</dcterms:created>
  <dcterms:modified xsi:type="dcterms:W3CDTF">2007-06-06T13:13:14Z</dcterms:modified>
  <cp:category/>
  <cp:version/>
  <cp:contentType/>
  <cp:contentStatus/>
</cp:coreProperties>
</file>